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マニュアル更新作業\○単品スライド様式\"/>
    </mc:Choice>
  </mc:AlternateContent>
  <xr:revisionPtr revIDLastSave="0" documentId="13_ncr:1_{DC35DCD9-1A6B-49E4-9507-20B0EE3E8790}" xr6:coauthVersionLast="47" xr6:coauthVersionMax="47" xr10:uidLastSave="{00000000-0000-0000-0000-000000000000}"/>
  <bookViews>
    <workbookView xWindow="28680" yWindow="-120" windowWidth="29040" windowHeight="15840" tabRatio="598" activeTab="3" xr2:uid="{00000000-000D-0000-FFFF-FFFF00000000}"/>
  </bookViews>
  <sheets>
    <sheet name="【様式】スライド額算定表（鋼材類）" sheetId="12" r:id="rId1"/>
    <sheet name="【様式】変動額算定表（鋼材類）" sheetId="13" r:id="rId2"/>
    <sheet name="【計算例】スライド額算定表（鋼材類）" sheetId="7" r:id="rId3"/>
    <sheet name="【計算例】変動額算定表（鋼材類)" sheetId="8" r:id="rId4"/>
    <sheet name="Sheet1" sheetId="10" r:id="rId5"/>
  </sheets>
  <definedNames>
    <definedName name="_xlnm.Print_Area" localSheetId="2">'【計算例】スライド額算定表（鋼材類）'!$A$1:$AQ$54</definedName>
    <definedName name="_xlnm.Print_Area" localSheetId="3">'【計算例】変動額算定表（鋼材類)'!$A$1:$AA$88</definedName>
    <definedName name="_xlnm.Print_Area" localSheetId="0">'【様式】スライド額算定表（鋼材類）'!$A$1:$AQ$54</definedName>
    <definedName name="_xlnm.Print_Area" localSheetId="1">'【様式】変動額算定表（鋼材類）'!$A$1:$AA$88</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13" l="1"/>
  <c r="I64" i="13"/>
  <c r="J60" i="13"/>
  <c r="I60" i="13"/>
  <c r="J56" i="13"/>
  <c r="I56" i="13"/>
  <c r="J52" i="13"/>
  <c r="I52" i="13"/>
  <c r="J48" i="13"/>
  <c r="I48" i="13"/>
  <c r="J44" i="13"/>
  <c r="I44" i="13"/>
  <c r="J40" i="13"/>
  <c r="I40" i="13"/>
  <c r="J36" i="13"/>
  <c r="I36" i="13"/>
  <c r="J32" i="13"/>
  <c r="I32" i="13"/>
  <c r="J28" i="13"/>
  <c r="I28" i="13"/>
  <c r="J24" i="13"/>
  <c r="I24" i="13"/>
  <c r="Q16" i="13" l="1"/>
  <c r="Q20" i="13"/>
  <c r="Q24" i="13"/>
  <c r="Q28" i="13"/>
  <c r="Q32" i="13"/>
  <c r="Q36" i="13"/>
  <c r="Q40" i="13"/>
  <c r="Q44" i="13"/>
  <c r="Q48" i="13"/>
  <c r="Q52" i="13"/>
  <c r="Q56" i="13"/>
  <c r="Q60" i="13"/>
  <c r="Q64" i="13"/>
  <c r="Q16" i="8"/>
  <c r="Q20" i="8"/>
  <c r="Q24" i="8"/>
  <c r="Q28" i="8"/>
  <c r="Q32" i="8"/>
  <c r="Q36" i="8"/>
  <c r="Q40" i="8"/>
  <c r="Q44" i="8"/>
  <c r="Q48" i="8"/>
  <c r="Q52" i="8"/>
  <c r="Q56" i="8"/>
  <c r="Q60" i="8"/>
  <c r="Q64" i="8"/>
  <c r="B71" i="13" l="1"/>
  <c r="E58" i="13" s="1"/>
  <c r="E59" i="13" s="1"/>
  <c r="Y67" i="13"/>
  <c r="X67" i="13"/>
  <c r="W67" i="13"/>
  <c r="V67" i="13"/>
  <c r="U67" i="13"/>
  <c r="T67" i="13"/>
  <c r="S67" i="13"/>
  <c r="O67" i="13"/>
  <c r="N67" i="13"/>
  <c r="K67" i="13"/>
  <c r="J67" i="13"/>
  <c r="I67" i="13"/>
  <c r="AA64" i="13"/>
  <c r="O64" i="13"/>
  <c r="N64" i="13"/>
  <c r="M64" i="13"/>
  <c r="M67" i="13" s="1"/>
  <c r="L64" i="13"/>
  <c r="L67" i="13" s="1"/>
  <c r="K64" i="13"/>
  <c r="H64" i="13"/>
  <c r="Y63" i="13"/>
  <c r="X63" i="13"/>
  <c r="W63" i="13"/>
  <c r="V63" i="13"/>
  <c r="U63" i="13"/>
  <c r="T63" i="13"/>
  <c r="S63" i="13"/>
  <c r="R63" i="13" s="1"/>
  <c r="M63" i="13"/>
  <c r="L63" i="13"/>
  <c r="J63" i="13"/>
  <c r="I63" i="13"/>
  <c r="AA60" i="13"/>
  <c r="O60" i="13"/>
  <c r="O63" i="13" s="1"/>
  <c r="N60" i="13"/>
  <c r="N63" i="13" s="1"/>
  <c r="M60" i="13"/>
  <c r="L60" i="13"/>
  <c r="K60" i="13"/>
  <c r="K63" i="13" s="1"/>
  <c r="H60" i="13"/>
  <c r="Y59" i="13"/>
  <c r="X59" i="13"/>
  <c r="W59" i="13"/>
  <c r="V59" i="13"/>
  <c r="U59" i="13"/>
  <c r="R59" i="13" s="1"/>
  <c r="T59" i="13"/>
  <c r="S59" i="13"/>
  <c r="O59" i="13"/>
  <c r="K59" i="13"/>
  <c r="I59" i="13"/>
  <c r="AA56" i="13"/>
  <c r="O56" i="13"/>
  <c r="N56" i="13"/>
  <c r="N59" i="13" s="1"/>
  <c r="M56" i="13"/>
  <c r="M59" i="13" s="1"/>
  <c r="L56" i="13"/>
  <c r="L59" i="13" s="1"/>
  <c r="K56" i="13"/>
  <c r="J59" i="13"/>
  <c r="H56" i="13"/>
  <c r="Y55" i="13"/>
  <c r="X55" i="13"/>
  <c r="W55" i="13"/>
  <c r="V55" i="13"/>
  <c r="U55" i="13"/>
  <c r="T55" i="13"/>
  <c r="S55" i="13"/>
  <c r="O55" i="13"/>
  <c r="N55" i="13"/>
  <c r="L55" i="13"/>
  <c r="K55" i="13"/>
  <c r="J55" i="13"/>
  <c r="AA52" i="13"/>
  <c r="O52" i="13"/>
  <c r="N52" i="13"/>
  <c r="M52" i="13"/>
  <c r="M55" i="13" s="1"/>
  <c r="L52" i="13"/>
  <c r="K52" i="13"/>
  <c r="H52" i="13"/>
  <c r="Y51" i="13"/>
  <c r="X51" i="13"/>
  <c r="W51" i="13"/>
  <c r="V51" i="13"/>
  <c r="U51" i="13"/>
  <c r="T51" i="13"/>
  <c r="S51" i="13"/>
  <c r="O51" i="13"/>
  <c r="J51" i="13"/>
  <c r="I51" i="13"/>
  <c r="AA48" i="13"/>
  <c r="O48" i="13"/>
  <c r="N48" i="13"/>
  <c r="N51" i="13" s="1"/>
  <c r="M48" i="13"/>
  <c r="M51" i="13" s="1"/>
  <c r="L48" i="13"/>
  <c r="L51" i="13" s="1"/>
  <c r="K48" i="13"/>
  <c r="K51" i="13" s="1"/>
  <c r="H48" i="13"/>
  <c r="Y47" i="13"/>
  <c r="X47" i="13"/>
  <c r="W47" i="13"/>
  <c r="V47" i="13"/>
  <c r="U47" i="13"/>
  <c r="T47" i="13"/>
  <c r="R47" i="13" s="1"/>
  <c r="S47" i="13"/>
  <c r="J47" i="13"/>
  <c r="I47" i="13"/>
  <c r="AA44" i="13"/>
  <c r="O44" i="13"/>
  <c r="O47" i="13" s="1"/>
  <c r="N44" i="13"/>
  <c r="N47" i="13" s="1"/>
  <c r="M44" i="13"/>
  <c r="M47" i="13" s="1"/>
  <c r="L44" i="13"/>
  <c r="L47" i="13" s="1"/>
  <c r="K44" i="13"/>
  <c r="K47" i="13" s="1"/>
  <c r="H44" i="13"/>
  <c r="Y43" i="13"/>
  <c r="X43" i="13"/>
  <c r="W43" i="13"/>
  <c r="V43" i="13"/>
  <c r="U43" i="13"/>
  <c r="T43" i="13"/>
  <c r="S43" i="13"/>
  <c r="O43" i="13"/>
  <c r="M43" i="13"/>
  <c r="L43" i="13"/>
  <c r="K43" i="13"/>
  <c r="I43" i="13"/>
  <c r="AA40" i="13"/>
  <c r="O40" i="13"/>
  <c r="N40" i="13"/>
  <c r="N43" i="13" s="1"/>
  <c r="M40" i="13"/>
  <c r="L40" i="13"/>
  <c r="K40" i="13"/>
  <c r="J43" i="13"/>
  <c r="H40" i="13"/>
  <c r="Y39" i="13"/>
  <c r="X39" i="13"/>
  <c r="W39" i="13"/>
  <c r="V39" i="13"/>
  <c r="U39" i="13"/>
  <c r="T39" i="13"/>
  <c r="S39" i="13"/>
  <c r="K39" i="13"/>
  <c r="J39" i="13"/>
  <c r="AA36" i="13"/>
  <c r="O36" i="13"/>
  <c r="O39" i="13" s="1"/>
  <c r="N36" i="13"/>
  <c r="N39" i="13" s="1"/>
  <c r="M36" i="13"/>
  <c r="M39" i="13" s="1"/>
  <c r="L36" i="13"/>
  <c r="L39" i="13" s="1"/>
  <c r="K36" i="13"/>
  <c r="H36" i="13"/>
  <c r="Y35" i="13"/>
  <c r="X35" i="13"/>
  <c r="W35" i="13"/>
  <c r="V35" i="13"/>
  <c r="U35" i="13"/>
  <c r="T35" i="13"/>
  <c r="S35" i="13"/>
  <c r="O35" i="13"/>
  <c r="K35" i="13"/>
  <c r="J35" i="13"/>
  <c r="I35" i="13"/>
  <c r="AA32" i="13"/>
  <c r="O32" i="13"/>
  <c r="N32" i="13"/>
  <c r="N35" i="13" s="1"/>
  <c r="M32" i="13"/>
  <c r="M35" i="13" s="1"/>
  <c r="L32" i="13"/>
  <c r="L35" i="13" s="1"/>
  <c r="K32" i="13"/>
  <c r="H32" i="13"/>
  <c r="Y31" i="13"/>
  <c r="X31" i="13"/>
  <c r="W31" i="13"/>
  <c r="V31" i="13"/>
  <c r="U31" i="13"/>
  <c r="T31" i="13"/>
  <c r="S31" i="13"/>
  <c r="N31" i="13"/>
  <c r="M31" i="13"/>
  <c r="L31" i="13"/>
  <c r="J31" i="13"/>
  <c r="I31" i="13"/>
  <c r="AA28" i="13"/>
  <c r="O28" i="13"/>
  <c r="O31" i="13" s="1"/>
  <c r="N28" i="13"/>
  <c r="M28" i="13"/>
  <c r="L28" i="13"/>
  <c r="K28" i="13"/>
  <c r="K31" i="13" s="1"/>
  <c r="H28" i="13"/>
  <c r="Y27" i="13"/>
  <c r="X27" i="13"/>
  <c r="W27" i="13"/>
  <c r="V27" i="13"/>
  <c r="U27" i="13"/>
  <c r="T27" i="13"/>
  <c r="S27" i="13"/>
  <c r="M27" i="13"/>
  <c r="I27" i="13"/>
  <c r="AA24" i="13"/>
  <c r="O24" i="13"/>
  <c r="O27" i="13" s="1"/>
  <c r="N24" i="13"/>
  <c r="N27" i="13" s="1"/>
  <c r="M24" i="13"/>
  <c r="L24" i="13"/>
  <c r="L27" i="13" s="1"/>
  <c r="K24" i="13"/>
  <c r="K27" i="13" s="1"/>
  <c r="J27" i="13"/>
  <c r="H24" i="13"/>
  <c r="Y23" i="13"/>
  <c r="X23" i="13"/>
  <c r="W23" i="13"/>
  <c r="V23" i="13"/>
  <c r="U23" i="13"/>
  <c r="T23" i="13"/>
  <c r="S23" i="13"/>
  <c r="N23" i="13"/>
  <c r="L23" i="13"/>
  <c r="AA20" i="13"/>
  <c r="O20" i="13"/>
  <c r="O23" i="13" s="1"/>
  <c r="N20" i="13"/>
  <c r="M20" i="13"/>
  <c r="M23" i="13" s="1"/>
  <c r="L20" i="13"/>
  <c r="K20" i="13"/>
  <c r="K23" i="13" s="1"/>
  <c r="J20" i="13"/>
  <c r="J23" i="13" s="1"/>
  <c r="I20" i="13"/>
  <c r="H20" i="13"/>
  <c r="Y19" i="13"/>
  <c r="X19" i="13"/>
  <c r="W19" i="13"/>
  <c r="V19" i="13"/>
  <c r="U19" i="13"/>
  <c r="T19" i="13"/>
  <c r="S19" i="13"/>
  <c r="M19" i="13"/>
  <c r="AA16" i="13"/>
  <c r="O16" i="13"/>
  <c r="O19" i="13" s="1"/>
  <c r="N16" i="13"/>
  <c r="N19" i="13" s="1"/>
  <c r="M16" i="13"/>
  <c r="L16" i="13"/>
  <c r="L19" i="13" s="1"/>
  <c r="K16" i="13"/>
  <c r="K19" i="13" s="1"/>
  <c r="J16" i="13"/>
  <c r="J19" i="13" s="1"/>
  <c r="I16" i="13"/>
  <c r="I19" i="13" s="1"/>
  <c r="H16" i="13"/>
  <c r="Y15" i="13"/>
  <c r="X15" i="13"/>
  <c r="W15" i="13"/>
  <c r="V15" i="13"/>
  <c r="U15" i="13"/>
  <c r="T15" i="13"/>
  <c r="S15" i="13"/>
  <c r="N15" i="13"/>
  <c r="AA12" i="13"/>
  <c r="Q12" i="13"/>
  <c r="O12" i="13"/>
  <c r="O15" i="13" s="1"/>
  <c r="N12" i="13"/>
  <c r="M12" i="13"/>
  <c r="M15" i="13" s="1"/>
  <c r="L12" i="13"/>
  <c r="L15" i="13" s="1"/>
  <c r="K12" i="13"/>
  <c r="K15" i="13" s="1"/>
  <c r="J12" i="13"/>
  <c r="J15" i="13" s="1"/>
  <c r="I12" i="13"/>
  <c r="I15" i="13" s="1"/>
  <c r="H12" i="13"/>
  <c r="Y11" i="13"/>
  <c r="X11" i="13"/>
  <c r="W11" i="13"/>
  <c r="V11" i="13"/>
  <c r="U11" i="13"/>
  <c r="T11" i="13"/>
  <c r="S11" i="13"/>
  <c r="M11" i="13"/>
  <c r="AA8" i="13"/>
  <c r="Q8" i="13"/>
  <c r="O8" i="13"/>
  <c r="O11" i="13" s="1"/>
  <c r="N8" i="13"/>
  <c r="N11" i="13" s="1"/>
  <c r="M8" i="13"/>
  <c r="L8" i="13"/>
  <c r="L11" i="13" s="1"/>
  <c r="K8" i="13"/>
  <c r="K11" i="13" s="1"/>
  <c r="J8" i="13"/>
  <c r="J11" i="13" s="1"/>
  <c r="I8" i="13"/>
  <c r="I11" i="13" s="1"/>
  <c r="H8" i="13"/>
  <c r="O7" i="13"/>
  <c r="N7" i="13"/>
  <c r="M7" i="13"/>
  <c r="L7" i="13"/>
  <c r="K7" i="13"/>
  <c r="J7" i="13"/>
  <c r="I7" i="13"/>
  <c r="I6" i="13"/>
  <c r="AG8" i="12"/>
  <c r="J16" i="12" s="1"/>
  <c r="AB16" i="12" s="1"/>
  <c r="M25" i="12" s="1"/>
  <c r="Q47" i="13" l="1"/>
  <c r="AA46" i="13" s="1"/>
  <c r="H41" i="13"/>
  <c r="H57" i="13"/>
  <c r="R31" i="13"/>
  <c r="R55" i="13"/>
  <c r="Q55" i="13"/>
  <c r="Q43" i="13"/>
  <c r="R43" i="13"/>
  <c r="Q63" i="13"/>
  <c r="AA62" i="13" s="1"/>
  <c r="R51" i="13"/>
  <c r="Q51" i="13" s="1"/>
  <c r="AA50" i="13" s="1"/>
  <c r="Q39" i="13"/>
  <c r="AA38" i="13" s="1"/>
  <c r="R27" i="13"/>
  <c r="R39" i="13"/>
  <c r="Q59" i="13"/>
  <c r="AA58" i="13" s="1"/>
  <c r="R67" i="13"/>
  <c r="Q67" i="13" s="1"/>
  <c r="AA66" i="13" s="1"/>
  <c r="R35" i="13"/>
  <c r="Q35" i="13" s="1"/>
  <c r="Q31" i="13"/>
  <c r="AA30" i="13" s="1"/>
  <c r="Q27" i="13"/>
  <c r="AA26" i="13" s="1"/>
  <c r="H25" i="13"/>
  <c r="H29" i="13"/>
  <c r="R23" i="13"/>
  <c r="Q23" i="13" s="1"/>
  <c r="AA22" i="13" s="1"/>
  <c r="R19" i="13"/>
  <c r="Q19" i="13" s="1"/>
  <c r="AA18" i="13" s="1"/>
  <c r="R15" i="13"/>
  <c r="Q15" i="13" s="1"/>
  <c r="AA14" i="13" s="1"/>
  <c r="H9" i="13"/>
  <c r="R11" i="13"/>
  <c r="Q11" i="13" s="1"/>
  <c r="J22" i="13"/>
  <c r="K26" i="13"/>
  <c r="L30" i="13"/>
  <c r="K58" i="13"/>
  <c r="E10" i="13"/>
  <c r="E11" i="13" s="1"/>
  <c r="O46" i="13"/>
  <c r="I50" i="13"/>
  <c r="M54" i="13"/>
  <c r="K14" i="13"/>
  <c r="O10" i="13"/>
  <c r="J38" i="13"/>
  <c r="K42" i="13"/>
  <c r="O62" i="13"/>
  <c r="L66" i="13"/>
  <c r="J10" i="13"/>
  <c r="L14" i="13"/>
  <c r="I18" i="13"/>
  <c r="M22" i="13"/>
  <c r="N26" i="13"/>
  <c r="O30" i="13"/>
  <c r="I34" i="13"/>
  <c r="M38" i="13"/>
  <c r="N42" i="13"/>
  <c r="E46" i="13"/>
  <c r="E47" i="13" s="1"/>
  <c r="L50" i="13"/>
  <c r="N58" i="13"/>
  <c r="K62" i="13"/>
  <c r="K10" i="13"/>
  <c r="O14" i="13"/>
  <c r="L18" i="13"/>
  <c r="N22" i="13"/>
  <c r="E26" i="13"/>
  <c r="E27" i="13" s="1"/>
  <c r="O26" i="13"/>
  <c r="E30" i="13"/>
  <c r="E31" i="13" s="1"/>
  <c r="L34" i="13"/>
  <c r="N38" i="13"/>
  <c r="E42" i="13"/>
  <c r="E43" i="13" s="1"/>
  <c r="O42" i="13"/>
  <c r="K46" i="13"/>
  <c r="M50" i="13"/>
  <c r="I54" i="13"/>
  <c r="O58" i="13"/>
  <c r="N10" i="13"/>
  <c r="E14" i="13"/>
  <c r="E15" i="13" s="1"/>
  <c r="M18" i="13"/>
  <c r="I22" i="13"/>
  <c r="J26" i="13"/>
  <c r="K30" i="13"/>
  <c r="M34" i="13"/>
  <c r="I38" i="13"/>
  <c r="J42" i="13"/>
  <c r="L46" i="13"/>
  <c r="J54" i="13"/>
  <c r="I23" i="13"/>
  <c r="H21" i="13" s="1"/>
  <c r="U36" i="12"/>
  <c r="M38" i="12" s="1"/>
  <c r="H13" i="13"/>
  <c r="H33" i="13"/>
  <c r="I55" i="13"/>
  <c r="H53" i="13" s="1"/>
  <c r="H61" i="13"/>
  <c r="O66" i="13"/>
  <c r="K66" i="13"/>
  <c r="E66" i="13"/>
  <c r="E67" i="13" s="1"/>
  <c r="N62" i="13"/>
  <c r="J62" i="13"/>
  <c r="M58" i="13"/>
  <c r="I58" i="13"/>
  <c r="L54" i="13"/>
  <c r="O50" i="13"/>
  <c r="K50" i="13"/>
  <c r="E50" i="13"/>
  <c r="E51" i="13" s="1"/>
  <c r="N46" i="13"/>
  <c r="J46" i="13"/>
  <c r="M42" i="13"/>
  <c r="I42" i="13"/>
  <c r="L38" i="13"/>
  <c r="O34" i="13"/>
  <c r="K34" i="13"/>
  <c r="E34" i="13"/>
  <c r="E35" i="13" s="1"/>
  <c r="N30" i="13"/>
  <c r="J30" i="13"/>
  <c r="M26" i="13"/>
  <c r="I26" i="13"/>
  <c r="L22" i="13"/>
  <c r="O18" i="13"/>
  <c r="K18" i="13"/>
  <c r="E18" i="13"/>
  <c r="E19" i="13" s="1"/>
  <c r="N14" i="13"/>
  <c r="J14" i="13"/>
  <c r="M10" i="13"/>
  <c r="I10" i="13"/>
  <c r="N66" i="13"/>
  <c r="J66" i="13"/>
  <c r="M62" i="13"/>
  <c r="I62" i="13"/>
  <c r="L58" i="13"/>
  <c r="O54" i="13"/>
  <c r="K54" i="13"/>
  <c r="E54" i="13"/>
  <c r="E55" i="13" s="1"/>
  <c r="N50" i="13"/>
  <c r="J50" i="13"/>
  <c r="M46" i="13"/>
  <c r="I46" i="13"/>
  <c r="L42" i="13"/>
  <c r="O38" i="13"/>
  <c r="K38" i="13"/>
  <c r="E38" i="13"/>
  <c r="E39" i="13" s="1"/>
  <c r="N34" i="13"/>
  <c r="J34" i="13"/>
  <c r="M30" i="13"/>
  <c r="I30" i="13"/>
  <c r="L26" i="13"/>
  <c r="O22" i="13"/>
  <c r="K22" i="13"/>
  <c r="E22" i="13"/>
  <c r="E23" i="13" s="1"/>
  <c r="N18" i="13"/>
  <c r="J18" i="13"/>
  <c r="M14" i="13"/>
  <c r="I14" i="13"/>
  <c r="L10" i="13"/>
  <c r="M66" i="13"/>
  <c r="I66" i="13"/>
  <c r="L62" i="13"/>
  <c r="AA34" i="13"/>
  <c r="H49" i="13"/>
  <c r="H65" i="13"/>
  <c r="H17" i="13"/>
  <c r="I39" i="13"/>
  <c r="H37" i="13" s="1"/>
  <c r="H45" i="13"/>
  <c r="N54" i="13"/>
  <c r="J58" i="13"/>
  <c r="E62" i="13"/>
  <c r="E63" i="13" s="1"/>
  <c r="H24" i="8"/>
  <c r="H28" i="8"/>
  <c r="H32" i="8"/>
  <c r="H36" i="8"/>
  <c r="H40" i="8"/>
  <c r="H44" i="8"/>
  <c r="H48" i="8"/>
  <c r="H52" i="8"/>
  <c r="H56" i="8"/>
  <c r="H60" i="8"/>
  <c r="H64" i="8"/>
  <c r="Y67" i="8"/>
  <c r="X67" i="8"/>
  <c r="W67" i="8"/>
  <c r="V67" i="8"/>
  <c r="U67" i="8"/>
  <c r="T67" i="8"/>
  <c r="S67" i="8"/>
  <c r="Y63" i="8"/>
  <c r="X63" i="8"/>
  <c r="W63" i="8"/>
  <c r="V63" i="8"/>
  <c r="U63" i="8"/>
  <c r="T63" i="8"/>
  <c r="S63" i="8"/>
  <c r="Y59" i="8"/>
  <c r="X59" i="8"/>
  <c r="W59" i="8"/>
  <c r="V59" i="8"/>
  <c r="U59" i="8"/>
  <c r="T59" i="8"/>
  <c r="S59" i="8"/>
  <c r="Y55" i="8"/>
  <c r="X55" i="8"/>
  <c r="W55" i="8"/>
  <c r="V55" i="8"/>
  <c r="U55" i="8"/>
  <c r="T55" i="8"/>
  <c r="S55" i="8"/>
  <c r="Y51" i="8"/>
  <c r="X51" i="8"/>
  <c r="W51" i="8"/>
  <c r="V51" i="8"/>
  <c r="U51" i="8"/>
  <c r="T51" i="8"/>
  <c r="S51" i="8"/>
  <c r="Y47" i="8"/>
  <c r="X47" i="8"/>
  <c r="W47" i="8"/>
  <c r="V47" i="8"/>
  <c r="U47" i="8"/>
  <c r="T47" i="8"/>
  <c r="S47" i="8"/>
  <c r="Y43" i="8"/>
  <c r="X43" i="8"/>
  <c r="W43" i="8"/>
  <c r="V43" i="8"/>
  <c r="U43" i="8"/>
  <c r="T43" i="8"/>
  <c r="S43" i="8"/>
  <c r="Y39" i="8"/>
  <c r="X39" i="8"/>
  <c r="W39" i="8"/>
  <c r="V39" i="8"/>
  <c r="U39" i="8"/>
  <c r="T39" i="8"/>
  <c r="S39" i="8"/>
  <c r="Y35" i="8"/>
  <c r="X35" i="8"/>
  <c r="W35" i="8"/>
  <c r="V35" i="8"/>
  <c r="U35" i="8"/>
  <c r="T35" i="8"/>
  <c r="S35" i="8"/>
  <c r="Y31" i="8"/>
  <c r="X31" i="8"/>
  <c r="W31" i="8"/>
  <c r="V31" i="8"/>
  <c r="U31" i="8"/>
  <c r="T31" i="8"/>
  <c r="S31" i="8"/>
  <c r="Y27" i="8"/>
  <c r="X27" i="8"/>
  <c r="W27" i="8"/>
  <c r="V27" i="8"/>
  <c r="U27" i="8"/>
  <c r="T27" i="8"/>
  <c r="S27" i="8"/>
  <c r="O67" i="8"/>
  <c r="O64" i="8"/>
  <c r="N64" i="8"/>
  <c r="N67" i="8" s="1"/>
  <c r="M64" i="8"/>
  <c r="M67" i="8" s="1"/>
  <c r="L64" i="8"/>
  <c r="L67" i="8" s="1"/>
  <c r="K64" i="8"/>
  <c r="K67" i="8" s="1"/>
  <c r="J64" i="8"/>
  <c r="J67" i="8" s="1"/>
  <c r="I64" i="8"/>
  <c r="I67" i="8" s="1"/>
  <c r="I60" i="8"/>
  <c r="I63" i="8" s="1"/>
  <c r="H61" i="8" s="1"/>
  <c r="J60" i="8"/>
  <c r="J63" i="8" s="1"/>
  <c r="K60" i="8"/>
  <c r="K63" i="8" s="1"/>
  <c r="L60" i="8"/>
  <c r="L63" i="8" s="1"/>
  <c r="M60" i="8"/>
  <c r="N60" i="8"/>
  <c r="N63" i="8" s="1"/>
  <c r="O60" i="8"/>
  <c r="O63" i="8" s="1"/>
  <c r="M63" i="8"/>
  <c r="O56" i="8"/>
  <c r="O59" i="8" s="1"/>
  <c r="N56" i="8"/>
  <c r="N59" i="8" s="1"/>
  <c r="M56" i="8"/>
  <c r="M59" i="8" s="1"/>
  <c r="L56" i="8"/>
  <c r="L59" i="8" s="1"/>
  <c r="K56" i="8"/>
  <c r="K59" i="8" s="1"/>
  <c r="J56" i="8"/>
  <c r="J59" i="8" s="1"/>
  <c r="I56" i="8"/>
  <c r="I59" i="8" s="1"/>
  <c r="O52" i="8"/>
  <c r="O55" i="8" s="1"/>
  <c r="N52" i="8"/>
  <c r="N55" i="8" s="1"/>
  <c r="M52" i="8"/>
  <c r="M55" i="8" s="1"/>
  <c r="L52" i="8"/>
  <c r="L55" i="8" s="1"/>
  <c r="K52" i="8"/>
  <c r="K55" i="8" s="1"/>
  <c r="J52" i="8"/>
  <c r="J55" i="8" s="1"/>
  <c r="I52" i="8"/>
  <c r="I55" i="8" s="1"/>
  <c r="O48" i="8"/>
  <c r="O51" i="8" s="1"/>
  <c r="N48" i="8"/>
  <c r="N51" i="8" s="1"/>
  <c r="M48" i="8"/>
  <c r="M51" i="8" s="1"/>
  <c r="L48" i="8"/>
  <c r="L51" i="8" s="1"/>
  <c r="K48" i="8"/>
  <c r="K51" i="8" s="1"/>
  <c r="J48" i="8"/>
  <c r="J51" i="8" s="1"/>
  <c r="I48" i="8"/>
  <c r="I51" i="8" s="1"/>
  <c r="O44" i="8"/>
  <c r="O47" i="8" s="1"/>
  <c r="N44" i="8"/>
  <c r="N47" i="8" s="1"/>
  <c r="M44" i="8"/>
  <c r="M47" i="8" s="1"/>
  <c r="L44" i="8"/>
  <c r="L47" i="8" s="1"/>
  <c r="K44" i="8"/>
  <c r="K47" i="8" s="1"/>
  <c r="J44" i="8"/>
  <c r="J47" i="8" s="1"/>
  <c r="I44" i="8"/>
  <c r="I47" i="8" s="1"/>
  <c r="O40" i="8"/>
  <c r="O43" i="8" s="1"/>
  <c r="N40" i="8"/>
  <c r="N43" i="8" s="1"/>
  <c r="M40" i="8"/>
  <c r="M43" i="8" s="1"/>
  <c r="L40" i="8"/>
  <c r="L43" i="8" s="1"/>
  <c r="K40" i="8"/>
  <c r="K43" i="8" s="1"/>
  <c r="J40" i="8"/>
  <c r="J43" i="8" s="1"/>
  <c r="I40" i="8"/>
  <c r="I43" i="8" s="1"/>
  <c r="N39" i="8"/>
  <c r="O36" i="8"/>
  <c r="O39" i="8" s="1"/>
  <c r="N36" i="8"/>
  <c r="M36" i="8"/>
  <c r="M39" i="8" s="1"/>
  <c r="L36" i="8"/>
  <c r="L39" i="8" s="1"/>
  <c r="K36" i="8"/>
  <c r="K39" i="8" s="1"/>
  <c r="J36" i="8"/>
  <c r="J39" i="8" s="1"/>
  <c r="I36" i="8"/>
  <c r="I39" i="8" s="1"/>
  <c r="O32" i="8"/>
  <c r="O35" i="8" s="1"/>
  <c r="N32" i="8"/>
  <c r="N35" i="8" s="1"/>
  <c r="M32" i="8"/>
  <c r="M35" i="8" s="1"/>
  <c r="L32" i="8"/>
  <c r="L35" i="8" s="1"/>
  <c r="K32" i="8"/>
  <c r="K35" i="8" s="1"/>
  <c r="J32" i="8"/>
  <c r="J35" i="8" s="1"/>
  <c r="I32" i="8"/>
  <c r="I35" i="8" s="1"/>
  <c r="O28" i="8"/>
  <c r="O31" i="8" s="1"/>
  <c r="N28" i="8"/>
  <c r="N31" i="8" s="1"/>
  <c r="M28" i="8"/>
  <c r="M31" i="8" s="1"/>
  <c r="L28" i="8"/>
  <c r="L31" i="8" s="1"/>
  <c r="K28" i="8"/>
  <c r="K31" i="8" s="1"/>
  <c r="J28" i="8"/>
  <c r="J31" i="8" s="1"/>
  <c r="I28" i="8"/>
  <c r="I31" i="8" s="1"/>
  <c r="O24" i="8"/>
  <c r="O27" i="8" s="1"/>
  <c r="N24" i="8"/>
  <c r="N27" i="8" s="1"/>
  <c r="M24" i="8"/>
  <c r="M27" i="8" s="1"/>
  <c r="L24" i="8"/>
  <c r="L27" i="8" s="1"/>
  <c r="K24" i="8"/>
  <c r="K27" i="8" s="1"/>
  <c r="J24" i="8"/>
  <c r="J27" i="8" s="1"/>
  <c r="I24" i="8"/>
  <c r="I27" i="8" s="1"/>
  <c r="O20" i="8"/>
  <c r="O23" i="8" s="1"/>
  <c r="N20" i="8"/>
  <c r="N23" i="8" s="1"/>
  <c r="M20" i="8"/>
  <c r="M23" i="8" s="1"/>
  <c r="L20" i="8"/>
  <c r="L23" i="8" s="1"/>
  <c r="K20" i="8"/>
  <c r="K23" i="8" s="1"/>
  <c r="J20" i="8"/>
  <c r="J23" i="8" s="1"/>
  <c r="I20" i="8"/>
  <c r="I23" i="8" s="1"/>
  <c r="O19" i="8"/>
  <c r="N19" i="8"/>
  <c r="O16" i="8"/>
  <c r="N16" i="8"/>
  <c r="M16" i="8"/>
  <c r="M19" i="8" s="1"/>
  <c r="L16" i="8"/>
  <c r="L19" i="8" s="1"/>
  <c r="K16" i="8"/>
  <c r="K19" i="8" s="1"/>
  <c r="J16" i="8"/>
  <c r="J19" i="8" s="1"/>
  <c r="I16" i="8"/>
  <c r="I19" i="8" s="1"/>
  <c r="U23" i="8"/>
  <c r="T23" i="8"/>
  <c r="S23" i="8"/>
  <c r="U19" i="8"/>
  <c r="T19" i="8"/>
  <c r="S19" i="8"/>
  <c r="H16" i="8"/>
  <c r="H20" i="8"/>
  <c r="I8" i="8"/>
  <c r="I11" i="8" s="1"/>
  <c r="J8" i="8"/>
  <c r="J11" i="8" s="1"/>
  <c r="K8" i="8"/>
  <c r="K11" i="8" s="1"/>
  <c r="O12" i="8"/>
  <c r="O15" i="8" s="1"/>
  <c r="N12" i="8"/>
  <c r="N15" i="8" s="1"/>
  <c r="M12" i="8"/>
  <c r="M15" i="8" s="1"/>
  <c r="L12" i="8"/>
  <c r="L15" i="8" s="1"/>
  <c r="K12" i="8"/>
  <c r="K15" i="8" s="1"/>
  <c r="J12" i="8"/>
  <c r="J15" i="8" s="1"/>
  <c r="I12" i="8"/>
  <c r="I15" i="8" s="1"/>
  <c r="H33" i="8" l="1"/>
  <c r="AA42" i="13"/>
  <c r="H49" i="8"/>
  <c r="H65" i="8"/>
  <c r="H37" i="8"/>
  <c r="AA54" i="13"/>
  <c r="H45" i="8"/>
  <c r="H13" i="8"/>
  <c r="H38" i="13"/>
  <c r="H39" i="13" s="1"/>
  <c r="H54" i="13"/>
  <c r="H55" i="13" s="1"/>
  <c r="H22" i="13"/>
  <c r="H23" i="13" s="1"/>
  <c r="H34" i="13"/>
  <c r="H35" i="13" s="1"/>
  <c r="H14" i="13"/>
  <c r="H15" i="13" s="1"/>
  <c r="H30" i="13"/>
  <c r="H31" i="13" s="1"/>
  <c r="H46" i="13"/>
  <c r="H47" i="13" s="1"/>
  <c r="H10" i="13"/>
  <c r="H11" i="13" s="1"/>
  <c r="E68" i="13"/>
  <c r="B75" i="13" s="1"/>
  <c r="G75" i="13" s="1"/>
  <c r="S23" i="12" s="1"/>
  <c r="H26" i="13"/>
  <c r="H27" i="13" s="1"/>
  <c r="H42" i="13"/>
  <c r="H43" i="13" s="1"/>
  <c r="H58" i="13"/>
  <c r="H59" i="13" s="1"/>
  <c r="H66" i="13"/>
  <c r="H67" i="13" s="1"/>
  <c r="AA10" i="13"/>
  <c r="AA68" i="13" s="1"/>
  <c r="B83" i="13" s="1"/>
  <c r="G83" i="13" s="1"/>
  <c r="J23" i="12" s="1"/>
  <c r="Q68" i="13"/>
  <c r="S68" i="13" s="1"/>
  <c r="J79" i="13" s="1"/>
  <c r="H18" i="13"/>
  <c r="H19" i="13" s="1"/>
  <c r="H50" i="13"/>
  <c r="H51" i="13" s="1"/>
  <c r="H62" i="13"/>
  <c r="H63" i="13" s="1"/>
  <c r="H17" i="8"/>
  <c r="H21" i="8"/>
  <c r="H25" i="8"/>
  <c r="H29" i="8"/>
  <c r="H41" i="8"/>
  <c r="H53" i="8"/>
  <c r="H57" i="8"/>
  <c r="H12" i="8"/>
  <c r="L8" i="8"/>
  <c r="M8" i="8"/>
  <c r="N8" i="8"/>
  <c r="O8" i="8"/>
  <c r="AB23" i="12" l="1"/>
  <c r="E25" i="12" s="1"/>
  <c r="H68" i="13"/>
  <c r="B79" i="13" s="1"/>
  <c r="G79" i="13" s="1"/>
  <c r="I79" i="13" s="1"/>
  <c r="Q8" i="8"/>
  <c r="Q12" i="8"/>
  <c r="K25" i="12" l="1"/>
  <c r="M80" i="13"/>
  <c r="S11" i="8"/>
  <c r="I7" i="8"/>
  <c r="B71" i="8"/>
  <c r="AA20" i="8"/>
  <c r="AA24" i="8"/>
  <c r="AA28" i="8"/>
  <c r="AA32" i="8"/>
  <c r="AA36" i="8"/>
  <c r="AA40" i="8"/>
  <c r="AA44" i="8"/>
  <c r="AA48" i="8"/>
  <c r="AA52" i="8"/>
  <c r="AA56" i="8"/>
  <c r="AA60" i="8"/>
  <c r="AA64" i="8"/>
  <c r="AA12" i="8"/>
  <c r="AA8" i="8"/>
  <c r="AA16" i="8"/>
  <c r="M11" i="8"/>
  <c r="V23" i="8"/>
  <c r="W23" i="8"/>
  <c r="X23" i="8"/>
  <c r="Y23" i="8"/>
  <c r="J7" i="8"/>
  <c r="K7" i="8"/>
  <c r="L7" i="8"/>
  <c r="M7" i="8"/>
  <c r="N7" i="8"/>
  <c r="O7" i="8"/>
  <c r="I6" i="8"/>
  <c r="S15" i="8"/>
  <c r="H8" i="8"/>
  <c r="AG8" i="7"/>
  <c r="J16" i="7" s="1"/>
  <c r="AB16" i="7" s="1"/>
  <c r="M25" i="7" s="1"/>
  <c r="L11" i="8"/>
  <c r="N11" i="8"/>
  <c r="O11" i="8"/>
  <c r="T11" i="8"/>
  <c r="U11" i="8"/>
  <c r="V11" i="8"/>
  <c r="W11" i="8"/>
  <c r="X11" i="8"/>
  <c r="Y11" i="8"/>
  <c r="T15" i="8"/>
  <c r="U15" i="8"/>
  <c r="V15" i="8"/>
  <c r="W15" i="8"/>
  <c r="X15" i="8"/>
  <c r="Y15" i="8"/>
  <c r="V19" i="8"/>
  <c r="W19" i="8"/>
  <c r="X19" i="8"/>
  <c r="Y19" i="8"/>
  <c r="H9" i="8" l="1"/>
  <c r="U36" i="7"/>
  <c r="M38" i="7" s="1"/>
  <c r="M36" i="12"/>
  <c r="S25" i="12"/>
  <c r="M66" i="8"/>
  <c r="I66" i="8"/>
  <c r="J62" i="8"/>
  <c r="N62" i="8"/>
  <c r="O58" i="8"/>
  <c r="K58" i="8"/>
  <c r="N54" i="8"/>
  <c r="J54" i="8"/>
  <c r="M50" i="8"/>
  <c r="I50" i="8"/>
  <c r="O46" i="8"/>
  <c r="K46" i="8"/>
  <c r="M42" i="8"/>
  <c r="I42" i="8"/>
  <c r="L38" i="8"/>
  <c r="O34" i="8"/>
  <c r="K34" i="8"/>
  <c r="M30" i="8"/>
  <c r="I30" i="8"/>
  <c r="O26" i="8"/>
  <c r="K26" i="8"/>
  <c r="L22" i="8"/>
  <c r="M18" i="8"/>
  <c r="I18" i="8"/>
  <c r="E66" i="8"/>
  <c r="E67" i="8" s="1"/>
  <c r="E50" i="8"/>
  <c r="E51" i="8" s="1"/>
  <c r="E34" i="8"/>
  <c r="E35" i="8" s="1"/>
  <c r="E18" i="8"/>
  <c r="E19" i="8" s="1"/>
  <c r="M38" i="8"/>
  <c r="L26" i="8"/>
  <c r="I22" i="8"/>
  <c r="E22" i="8"/>
  <c r="E23" i="8" s="1"/>
  <c r="L66" i="8"/>
  <c r="K62" i="8"/>
  <c r="O62" i="8"/>
  <c r="N58" i="8"/>
  <c r="J58" i="8"/>
  <c r="M54" i="8"/>
  <c r="I54" i="8"/>
  <c r="L50" i="8"/>
  <c r="N46" i="8"/>
  <c r="J46" i="8"/>
  <c r="L42" i="8"/>
  <c r="O38" i="8"/>
  <c r="K38" i="8"/>
  <c r="N34" i="8"/>
  <c r="J34" i="8"/>
  <c r="L30" i="8"/>
  <c r="N26" i="8"/>
  <c r="J26" i="8"/>
  <c r="O22" i="8"/>
  <c r="K22" i="8"/>
  <c r="L18" i="8"/>
  <c r="E62" i="8"/>
  <c r="E63" i="8" s="1"/>
  <c r="E46" i="8"/>
  <c r="E47" i="8" s="1"/>
  <c r="E30" i="8"/>
  <c r="E31" i="8" s="1"/>
  <c r="N66" i="8"/>
  <c r="M62" i="8"/>
  <c r="O54" i="8"/>
  <c r="J50" i="8"/>
  <c r="N42" i="8"/>
  <c r="N30" i="8"/>
  <c r="M22" i="8"/>
  <c r="N18" i="8"/>
  <c r="E54" i="8"/>
  <c r="E55" i="8" s="1"/>
  <c r="O66" i="8"/>
  <c r="K66" i="8"/>
  <c r="L62" i="8"/>
  <c r="M58" i="8"/>
  <c r="I58" i="8"/>
  <c r="L54" i="8"/>
  <c r="O50" i="8"/>
  <c r="K50" i="8"/>
  <c r="M46" i="8"/>
  <c r="I46" i="8"/>
  <c r="O42" i="8"/>
  <c r="K42" i="8"/>
  <c r="N38" i="8"/>
  <c r="J38" i="8"/>
  <c r="M34" i="8"/>
  <c r="I34" i="8"/>
  <c r="O30" i="8"/>
  <c r="K30" i="8"/>
  <c r="M26" i="8"/>
  <c r="I26" i="8"/>
  <c r="N22" i="8"/>
  <c r="J22" i="8"/>
  <c r="O18" i="8"/>
  <c r="K18" i="8"/>
  <c r="E58" i="8"/>
  <c r="E59" i="8" s="1"/>
  <c r="E42" i="8"/>
  <c r="E43" i="8" s="1"/>
  <c r="E26" i="8"/>
  <c r="E27" i="8" s="1"/>
  <c r="J66" i="8"/>
  <c r="I62" i="8"/>
  <c r="L58" i="8"/>
  <c r="K54" i="8"/>
  <c r="N50" i="8"/>
  <c r="L46" i="8"/>
  <c r="J42" i="8"/>
  <c r="I38" i="8"/>
  <c r="L34" i="8"/>
  <c r="J30" i="8"/>
  <c r="J18" i="8"/>
  <c r="E38" i="8"/>
  <c r="E39" i="8" s="1"/>
  <c r="G36" i="12"/>
  <c r="R43" i="8"/>
  <c r="R63" i="8"/>
  <c r="R35" i="8"/>
  <c r="Q35" i="8" s="1"/>
  <c r="AA34" i="8" s="1"/>
  <c r="R59" i="8"/>
  <c r="R55" i="8"/>
  <c r="R51" i="8"/>
  <c r="Q51" i="8" s="1"/>
  <c r="AA50" i="8" s="1"/>
  <c r="R47" i="8"/>
  <c r="R39" i="8"/>
  <c r="Q39" i="8" s="1"/>
  <c r="AA38" i="8" s="1"/>
  <c r="R31" i="8"/>
  <c r="R27" i="8"/>
  <c r="R23" i="8"/>
  <c r="R67" i="8"/>
  <c r="Q67" i="8" s="1"/>
  <c r="AA66" i="8" s="1"/>
  <c r="R19" i="8"/>
  <c r="I10" i="8"/>
  <c r="N14" i="8"/>
  <c r="J14" i="8"/>
  <c r="E14" i="8"/>
  <c r="E15" i="8" s="1"/>
  <c r="M14" i="8"/>
  <c r="I14" i="8"/>
  <c r="L14" i="8"/>
  <c r="E10" i="8"/>
  <c r="E11" i="8" s="1"/>
  <c r="O14" i="8"/>
  <c r="K14" i="8"/>
  <c r="L10" i="8"/>
  <c r="M10" i="8"/>
  <c r="J10" i="8"/>
  <c r="N10" i="8"/>
  <c r="K10" i="8"/>
  <c r="O10" i="8"/>
  <c r="R15" i="8"/>
  <c r="Q15" i="8" s="1"/>
  <c r="AA14" i="8" s="1"/>
  <c r="R11" i="8"/>
  <c r="Q11" i="8" s="1"/>
  <c r="Q23" i="8" l="1"/>
  <c r="AA22" i="8" s="1"/>
  <c r="AA26" i="8"/>
  <c r="Q27" i="8"/>
  <c r="Q59" i="8"/>
  <c r="AA58" i="8" s="1"/>
  <c r="Q55" i="8"/>
  <c r="AA54" i="8" s="1"/>
  <c r="Q63" i="8"/>
  <c r="Q68" i="8" s="1"/>
  <c r="S68" i="8" s="1"/>
  <c r="J79" i="8" s="1"/>
  <c r="Q47" i="8"/>
  <c r="AA46" i="8" s="1"/>
  <c r="Q43" i="8"/>
  <c r="AA42" i="8" s="1"/>
  <c r="AA30" i="8"/>
  <c r="Q31" i="8"/>
  <c r="Q19" i="8"/>
  <c r="AA18" i="8" s="1"/>
  <c r="H38" i="8"/>
  <c r="H39" i="8" s="1"/>
  <c r="H10" i="8"/>
  <c r="H11" i="8" s="1"/>
  <c r="F38" i="12"/>
  <c r="F40" i="12" s="1"/>
  <c r="J50" i="12" s="1"/>
  <c r="AC50" i="12" s="1"/>
  <c r="AC53" i="12" s="1"/>
  <c r="H46" i="8"/>
  <c r="H47" i="8" s="1"/>
  <c r="H54" i="8"/>
  <c r="H55" i="8" s="1"/>
  <c r="H22" i="8"/>
  <c r="H23" i="8" s="1"/>
  <c r="H30" i="8"/>
  <c r="H31" i="8" s="1"/>
  <c r="H18" i="8"/>
  <c r="H19" i="8" s="1"/>
  <c r="H62" i="8"/>
  <c r="H63" i="8" s="1"/>
  <c r="H58" i="8"/>
  <c r="H59" i="8" s="1"/>
  <c r="H42" i="8"/>
  <c r="H43" i="8" s="1"/>
  <c r="H50" i="8"/>
  <c r="H51" i="8" s="1"/>
  <c r="H66" i="8"/>
  <c r="H67" i="8" s="1"/>
  <c r="H26" i="8"/>
  <c r="H27" i="8" s="1"/>
  <c r="H34" i="8"/>
  <c r="H35" i="8" s="1"/>
  <c r="E68" i="8"/>
  <c r="B75" i="8" s="1"/>
  <c r="G75" i="8" s="1"/>
  <c r="S23" i="7" s="1"/>
  <c r="H14" i="8"/>
  <c r="H15" i="8" s="1"/>
  <c r="AA10" i="8"/>
  <c r="AA62" i="8" l="1"/>
  <c r="AA68" i="8"/>
  <c r="B83" i="8" s="1"/>
  <c r="G83" i="8" s="1"/>
  <c r="J23" i="7" s="1"/>
  <c r="AB23" i="7" s="1"/>
  <c r="E25" i="7" s="1"/>
  <c r="H68" i="8"/>
  <c r="B79" i="8" s="1"/>
  <c r="G79" i="8" s="1"/>
  <c r="M80" i="8" l="1"/>
  <c r="I79" i="8"/>
  <c r="K25" i="7"/>
  <c r="S25" i="7" s="1"/>
  <c r="M36" i="7" l="1"/>
  <c r="G36" i="7"/>
  <c r="F38" i="7" l="1"/>
  <c r="F40" i="7" s="1"/>
  <c r="J50" i="7" s="1"/>
  <c r="AC50" i="7" s="1"/>
  <c r="AC53" i="7" s="1"/>
</calcChain>
</file>

<file path=xl/sharedStrings.xml><?xml version="1.0" encoding="utf-8"?>
<sst xmlns="http://schemas.openxmlformats.org/spreadsheetml/2006/main" count="847" uniqueCount="244">
  <si>
    <t>単位</t>
    <rPh sb="0" eb="2">
      <t>タンイ</t>
    </rPh>
    <phoneticPr fontId="2"/>
  </si>
  <si>
    <t>円</t>
    <rPh sb="0" eb="1">
      <t>エン</t>
    </rPh>
    <phoneticPr fontId="2"/>
  </si>
  <si>
    <t>単価名称、規格</t>
    <rPh sb="0" eb="2">
      <t>タンカ</t>
    </rPh>
    <rPh sb="2" eb="4">
      <t>メイショウ</t>
    </rPh>
    <rPh sb="5" eb="7">
      <t>キカク</t>
    </rPh>
    <phoneticPr fontId="2"/>
  </si>
  <si>
    <t>×</t>
    <phoneticPr fontId="2"/>
  </si>
  <si>
    <t>＝</t>
    <phoneticPr fontId="2"/>
  </si>
  <si>
    <t>判定基準（１％）</t>
    <rPh sb="0" eb="2">
      <t>ハンテイ</t>
    </rPh>
    <rPh sb="2" eb="4">
      <t>キジュン</t>
    </rPh>
    <phoneticPr fontId="2"/>
  </si>
  <si>
    <t>（２）スライド額の算定</t>
    <rPh sb="7" eb="8">
      <t>ガク</t>
    </rPh>
    <rPh sb="9" eb="11">
      <t>サンテイ</t>
    </rPh>
    <phoneticPr fontId="2"/>
  </si>
  <si>
    <t>単価</t>
    <rPh sb="0" eb="2">
      <t>タンカ</t>
    </rPh>
    <phoneticPr fontId="2"/>
  </si>
  <si>
    <t>数量</t>
    <rPh sb="0" eb="2">
      <t>スウリョウ</t>
    </rPh>
    <phoneticPr fontId="2"/>
  </si>
  <si>
    <t>変動前</t>
    <rPh sb="0" eb="2">
      <t>ヘンドウ</t>
    </rPh>
    <rPh sb="2" eb="3">
      <t>マエ</t>
    </rPh>
    <phoneticPr fontId="2"/>
  </si>
  <si>
    <t>変動後</t>
    <rPh sb="0" eb="2">
      <t>ヘンドウ</t>
    </rPh>
    <rPh sb="2" eb="3">
      <t>ゴ</t>
    </rPh>
    <phoneticPr fontId="2"/>
  </si>
  <si>
    <t>・各品目毎に単品スライド対象であるか判定を行う。</t>
    <rPh sb="1" eb="4">
      <t>カクヒンモク</t>
    </rPh>
    <rPh sb="4" eb="5">
      <t>ゴト</t>
    </rPh>
    <rPh sb="6" eb="8">
      <t>タンピン</t>
    </rPh>
    <rPh sb="12" eb="14">
      <t>タイショウ</t>
    </rPh>
    <rPh sb="18" eb="20">
      <t>ハンテイ</t>
    </rPh>
    <rPh sb="21" eb="22">
      <t>オコナ</t>
    </rPh>
    <phoneticPr fontId="2"/>
  </si>
  <si>
    <t>S:スライド額　　　P:出来形部分等を控除した請負代金額</t>
    <rPh sb="6" eb="7">
      <t>ガク</t>
    </rPh>
    <rPh sb="12" eb="14">
      <t>デキ</t>
    </rPh>
    <rPh sb="14" eb="15">
      <t>ガタ</t>
    </rPh>
    <rPh sb="15" eb="17">
      <t>ブブン</t>
    </rPh>
    <rPh sb="17" eb="18">
      <t>トウ</t>
    </rPh>
    <rPh sb="19" eb="21">
      <t>コウジョ</t>
    </rPh>
    <rPh sb="23" eb="25">
      <t>ウケオイ</t>
    </rPh>
    <rPh sb="25" eb="27">
      <t>ダイキン</t>
    </rPh>
    <rPh sb="27" eb="28">
      <t>ガク</t>
    </rPh>
    <phoneticPr fontId="2"/>
  </si>
  <si>
    <t>（１）単品スライド対象品目の判定（１％判定）</t>
    <rPh sb="3" eb="5">
      <t>タンピン</t>
    </rPh>
    <rPh sb="9" eb="11">
      <t>タイショウ</t>
    </rPh>
    <rPh sb="11" eb="13">
      <t>ヒンモク</t>
    </rPh>
    <rPh sb="14" eb="16">
      <t>ハンテイ</t>
    </rPh>
    <rPh sb="19" eb="21">
      <t>ハンテイ</t>
    </rPh>
    <phoneticPr fontId="2"/>
  </si>
  <si>
    <t>・単品スライド対象となる品目について、スライド額を算出する。</t>
    <rPh sb="1" eb="3">
      <t>タンピン</t>
    </rPh>
    <rPh sb="7" eb="9">
      <t>タイショウ</t>
    </rPh>
    <rPh sb="12" eb="14">
      <t>ヒンモク</t>
    </rPh>
    <rPh sb="23" eb="24">
      <t>ガク</t>
    </rPh>
    <rPh sb="25" eb="27">
      <t>サンシュツ</t>
    </rPh>
    <phoneticPr fontId="2"/>
  </si>
  <si>
    <t>スライド額＝</t>
    <rPh sb="4" eb="5">
      <t>ガク</t>
    </rPh>
    <phoneticPr fontId="2"/>
  </si>
  <si>
    <t>(消費税抜き)</t>
    <rPh sb="1" eb="4">
      <t>ショウヒゼイ</t>
    </rPh>
    <rPh sb="4" eb="5">
      <t>ヌ</t>
    </rPh>
    <phoneticPr fontId="2"/>
  </si>
  <si>
    <t>(税抜き)</t>
    <rPh sb="1" eb="2">
      <t>ゼイ</t>
    </rPh>
    <rPh sb="2" eb="3">
      <t>ヌ</t>
    </rPh>
    <phoneticPr fontId="2"/>
  </si>
  <si>
    <t>変動後金額</t>
    <rPh sb="0" eb="2">
      <t>ヘンドウ</t>
    </rPh>
    <rPh sb="2" eb="3">
      <t>ゴ</t>
    </rPh>
    <rPh sb="3" eb="5">
      <t>キンガク</t>
    </rPh>
    <phoneticPr fontId="2"/>
  </si>
  <si>
    <t>変動前金額</t>
    <rPh sb="0" eb="2">
      <t>ヘンドウ</t>
    </rPh>
    <rPh sb="2" eb="3">
      <t>マエ</t>
    </rPh>
    <rPh sb="3" eb="5">
      <t>キンガク</t>
    </rPh>
    <phoneticPr fontId="2"/>
  </si>
  <si>
    <t>（３）税抜き及び端数処理</t>
    <rPh sb="3" eb="4">
      <t>ゼイ</t>
    </rPh>
    <rPh sb="4" eb="5">
      <t>ヌ</t>
    </rPh>
    <rPh sb="6" eb="7">
      <t>オヨ</t>
    </rPh>
    <rPh sb="8" eb="10">
      <t>ハスウ</t>
    </rPh>
    <rPh sb="10" eb="12">
      <t>ショリ</t>
    </rPh>
    <phoneticPr fontId="2"/>
  </si>
  <si>
    <t>D2</t>
  </si>
  <si>
    <t>D3</t>
  </si>
  <si>
    <t>D4</t>
  </si>
  <si>
    <t>D5</t>
  </si>
  <si>
    <t>p'2</t>
  </si>
  <si>
    <t>p'3</t>
  </si>
  <si>
    <t>p'4</t>
  </si>
  <si>
    <t>p'5</t>
  </si>
  <si>
    <t>落札率</t>
    <rPh sb="0" eb="2">
      <t>ラクサツ</t>
    </rPh>
    <rPh sb="2" eb="3">
      <t>リツ</t>
    </rPh>
    <phoneticPr fontId="2"/>
  </si>
  <si>
    <t>Ｍ　　　　＝</t>
    <phoneticPr fontId="2"/>
  </si>
  <si>
    <t>金額</t>
    <rPh sb="0" eb="2">
      <t>キンガク</t>
    </rPh>
    <phoneticPr fontId="2"/>
  </si>
  <si>
    <t>合計金額</t>
    <rPh sb="0" eb="2">
      <t>ゴウケイ</t>
    </rPh>
    <rPh sb="2" eb="4">
      <t>キンガク</t>
    </rPh>
    <phoneticPr fontId="2"/>
  </si>
  <si>
    <t>判定額</t>
    <rPh sb="0" eb="2">
      <t>ハンテイ</t>
    </rPh>
    <rPh sb="2" eb="3">
      <t>ガク</t>
    </rPh>
    <phoneticPr fontId="2"/>
  </si>
  <si>
    <t>×</t>
    <phoneticPr fontId="2"/>
  </si>
  <si>
    <t>＝</t>
    <phoneticPr fontId="2"/>
  </si>
  <si>
    <t>実際購入金額
合　　計</t>
    <rPh sb="0" eb="2">
      <t>ジッサイ</t>
    </rPh>
    <rPh sb="2" eb="4">
      <t>コウニュウ</t>
    </rPh>
    <rPh sb="4" eb="6">
      <t>キンガク</t>
    </rPh>
    <rPh sb="7" eb="8">
      <t>ゴウ</t>
    </rPh>
    <rPh sb="10" eb="11">
      <t>ケイ</t>
    </rPh>
    <phoneticPr fontId="2"/>
  </si>
  <si>
    <t>補正金額</t>
    <rPh sb="0" eb="2">
      <t>ホセイ</t>
    </rPh>
    <rPh sb="2" eb="4">
      <t>キンガク</t>
    </rPh>
    <phoneticPr fontId="2"/>
  </si>
  <si>
    <t>消費税率</t>
    <rPh sb="0" eb="3">
      <t>ショウヒゼイ</t>
    </rPh>
    <rPh sb="3" eb="4">
      <t>リツ</t>
    </rPh>
    <phoneticPr fontId="2"/>
  </si>
  <si>
    <t>変動額算定表</t>
    <rPh sb="0" eb="2">
      <t>ヘンドウ</t>
    </rPh>
    <rPh sb="2" eb="3">
      <t>ガク</t>
    </rPh>
    <rPh sb="3" eb="5">
      <t>サンテイ</t>
    </rPh>
    <rPh sb="5" eb="6">
      <t>ヒョウ</t>
    </rPh>
    <phoneticPr fontId="2"/>
  </si>
  <si>
    <t>情報入力欄</t>
    <rPh sb="0" eb="2">
      <t>ジョウホウ</t>
    </rPh>
    <rPh sb="2" eb="5">
      <t>ニュウリョクラン</t>
    </rPh>
    <phoneticPr fontId="2"/>
  </si>
  <si>
    <t>請負対象設計額(税込)</t>
    <rPh sb="0" eb="2">
      <t>ウケオイ</t>
    </rPh>
    <rPh sb="2" eb="4">
      <t>タイショウ</t>
    </rPh>
    <rPh sb="4" eb="6">
      <t>セッケイ</t>
    </rPh>
    <rPh sb="6" eb="7">
      <t>ガク</t>
    </rPh>
    <rPh sb="8" eb="10">
      <t>ゼイコミ</t>
    </rPh>
    <phoneticPr fontId="2"/>
  </si>
  <si>
    <t>対象工事費</t>
    <rPh sb="0" eb="2">
      <t>タイショウ</t>
    </rPh>
    <rPh sb="2" eb="5">
      <t>コウジヒ</t>
    </rPh>
    <phoneticPr fontId="2"/>
  </si>
  <si>
    <t>発注者積算額</t>
    <rPh sb="0" eb="3">
      <t>ハッチュウシャ</t>
    </rPh>
    <rPh sb="3" eb="5">
      <t>セキサン</t>
    </rPh>
    <rPh sb="5" eb="6">
      <t>ガク</t>
    </rPh>
    <phoneticPr fontId="2"/>
  </si>
  <si>
    <t>①請負額(税込)</t>
    <rPh sb="1" eb="3">
      <t>ウケオイ</t>
    </rPh>
    <rPh sb="3" eb="4">
      <t>ガク</t>
    </rPh>
    <rPh sb="5" eb="7">
      <t>ゼイコミ</t>
    </rPh>
    <phoneticPr fontId="2"/>
  </si>
  <si>
    <t>対象工事費（①－②）</t>
    <rPh sb="0" eb="2">
      <t>タイショウ</t>
    </rPh>
    <rPh sb="2" eb="5">
      <t>コウジヒ</t>
    </rPh>
    <phoneticPr fontId="2"/>
  </si>
  <si>
    <t>※ただし、出来形部分等に対する請負代金相当額</t>
    <rPh sb="5" eb="7">
      <t>デキ</t>
    </rPh>
    <rPh sb="7" eb="8">
      <t>ガタ</t>
    </rPh>
    <rPh sb="8" eb="10">
      <t>ブブン</t>
    </rPh>
    <rPh sb="10" eb="11">
      <t>トウ</t>
    </rPh>
    <rPh sb="12" eb="13">
      <t>タイ</t>
    </rPh>
    <rPh sb="15" eb="17">
      <t>ウケオイ</t>
    </rPh>
    <rPh sb="17" eb="19">
      <t>ダイキン</t>
    </rPh>
    <rPh sb="19" eb="22">
      <t>ソウトウガク</t>
    </rPh>
    <phoneticPr fontId="2"/>
  </si>
  <si>
    <t>において当該部分払いの対象となった出来形部分</t>
    <rPh sb="11" eb="13">
      <t>タイショウ</t>
    </rPh>
    <rPh sb="17" eb="19">
      <t>デキ</t>
    </rPh>
    <rPh sb="19" eb="20">
      <t>ガタ</t>
    </rPh>
    <rPh sb="20" eb="22">
      <t>ブブン</t>
    </rPh>
    <phoneticPr fontId="2"/>
  </si>
  <si>
    <t>②出来形部分等に相当する請負代金相当額※</t>
    <rPh sb="1" eb="3">
      <t>デキ</t>
    </rPh>
    <rPh sb="3" eb="4">
      <t>ガタ</t>
    </rPh>
    <rPh sb="4" eb="6">
      <t>ブブン</t>
    </rPh>
    <rPh sb="6" eb="7">
      <t>トウ</t>
    </rPh>
    <rPh sb="8" eb="10">
      <t>ソウトウ</t>
    </rPh>
    <rPh sb="12" eb="14">
      <t>ウケオイ</t>
    </rPh>
    <rPh sb="14" eb="16">
      <t>ダイキン</t>
    </rPh>
    <rPh sb="16" eb="19">
      <t>ソウトウガク</t>
    </rPh>
    <phoneticPr fontId="2"/>
  </si>
  <si>
    <t>P:対象工事費</t>
    <rPh sb="2" eb="4">
      <t>タイショウ</t>
    </rPh>
    <rPh sb="4" eb="7">
      <t>コウジヒ</t>
    </rPh>
    <phoneticPr fontId="2"/>
  </si>
  <si>
    <r>
      <t>p</t>
    </r>
    <r>
      <rPr>
        <sz val="11"/>
        <rFont val="ＭＳ Ｐゴシック"/>
        <family val="3"/>
        <charset val="128"/>
      </rPr>
      <t>1</t>
    </r>
    <phoneticPr fontId="2"/>
  </si>
  <si>
    <t>p'1</t>
    <phoneticPr fontId="2"/>
  </si>
  <si>
    <t>Ｍ　　　　＝</t>
    <phoneticPr fontId="2"/>
  </si>
  <si>
    <t>×</t>
    <phoneticPr fontId="2"/>
  </si>
  <si>
    <t>＝</t>
    <phoneticPr fontId="2"/>
  </si>
  <si>
    <t>D6</t>
  </si>
  <si>
    <t>p'6</t>
  </si>
  <si>
    <t>D7</t>
  </si>
  <si>
    <t>p'7</t>
  </si>
  <si>
    <t>D8</t>
  </si>
  <si>
    <t>p'8</t>
  </si>
  <si>
    <t>D9</t>
  </si>
  <si>
    <t>p'9</t>
  </si>
  <si>
    <t>D10</t>
  </si>
  <si>
    <t>p'10</t>
  </si>
  <si>
    <t>D11</t>
  </si>
  <si>
    <t>p'11</t>
  </si>
  <si>
    <t>D12</t>
  </si>
  <si>
    <t>p'12</t>
  </si>
  <si>
    <t>D13</t>
  </si>
  <si>
    <t>p'13</t>
  </si>
  <si>
    <t>D14</t>
  </si>
  <si>
    <t>p'14</t>
  </si>
  <si>
    <t>D15</t>
  </si>
  <si>
    <t>p'15</t>
  </si>
  <si>
    <t>スライド額算定表</t>
    <phoneticPr fontId="2"/>
  </si>
  <si>
    <t>(いわゆる出来高金額)は、出来形検査確認通知書</t>
    <phoneticPr fontId="2"/>
  </si>
  <si>
    <t>等を単品スライド条項の適用対象とすることが出来る</t>
    <phoneticPr fontId="2"/>
  </si>
  <si>
    <t>旨を記載した場合は、その金額については計上しない。</t>
    <phoneticPr fontId="2"/>
  </si>
  <si>
    <t xml:space="preserve">M  </t>
    <phoneticPr fontId="2"/>
  </si>
  <si>
    <t>=</t>
    <phoneticPr fontId="2"/>
  </si>
  <si>
    <t>－</t>
    <phoneticPr fontId="2"/>
  </si>
  <si>
    <t>＝</t>
    <phoneticPr fontId="2"/>
  </si>
  <si>
    <t>Ｓ＝</t>
    <phoneticPr fontId="2"/>
  </si>
  <si>
    <t>＝</t>
    <phoneticPr fontId="2"/>
  </si>
  <si>
    <t>（</t>
    <phoneticPr fontId="2"/>
  </si>
  <si>
    <t>－</t>
    <phoneticPr fontId="2"/>
  </si>
  <si>
    <t>）</t>
    <phoneticPr fontId="2"/>
  </si>
  <si>
    <t>×</t>
    <phoneticPr fontId="2"/>
  </si>
  <si>
    <t>1/100</t>
    <phoneticPr fontId="2"/>
  </si>
  <si>
    <t>／</t>
    <phoneticPr fontId="2"/>
  </si>
  <si>
    <t>（</t>
    <phoneticPr fontId="2"/>
  </si>
  <si>
    <t>）</t>
    <phoneticPr fontId="2"/>
  </si>
  <si>
    <t>＝</t>
    <phoneticPr fontId="2"/>
  </si>
  <si>
    <t>≒</t>
    <phoneticPr fontId="2"/>
  </si>
  <si>
    <r>
      <t>D</t>
    </r>
    <r>
      <rPr>
        <sz val="11"/>
        <rFont val="ＭＳ Ｐゴシック"/>
        <family val="3"/>
        <charset val="128"/>
      </rPr>
      <t>1</t>
    </r>
    <phoneticPr fontId="2"/>
  </si>
  <si>
    <t>D1</t>
    <phoneticPr fontId="2"/>
  </si>
  <si>
    <r>
      <t>D</t>
    </r>
    <r>
      <rPr>
        <sz val="11"/>
        <rFont val="ＭＳ Ｐゴシック"/>
        <family val="3"/>
        <charset val="128"/>
      </rPr>
      <t>2</t>
    </r>
    <r>
      <rPr>
        <sz val="11"/>
        <rFont val="ＭＳ Ｐゴシック"/>
        <family val="3"/>
        <charset val="128"/>
      </rPr>
      <t/>
    </r>
  </si>
  <si>
    <r>
      <t>p</t>
    </r>
    <r>
      <rPr>
        <sz val="11"/>
        <rFont val="ＭＳ Ｐゴシック"/>
        <family val="3"/>
        <charset val="128"/>
      </rPr>
      <t>2</t>
    </r>
    <r>
      <rPr>
        <sz val="11"/>
        <rFont val="ＭＳ Ｐゴシック"/>
        <family val="3"/>
        <charset val="128"/>
      </rPr>
      <t/>
    </r>
  </si>
  <si>
    <r>
      <t>D</t>
    </r>
    <r>
      <rPr>
        <sz val="11"/>
        <rFont val="ＭＳ Ｐゴシック"/>
        <family val="3"/>
        <charset val="128"/>
      </rPr>
      <t>3</t>
    </r>
    <r>
      <rPr>
        <sz val="11"/>
        <rFont val="ＭＳ Ｐゴシック"/>
        <family val="3"/>
        <charset val="128"/>
      </rPr>
      <t/>
    </r>
  </si>
  <si>
    <r>
      <t>p</t>
    </r>
    <r>
      <rPr>
        <sz val="11"/>
        <rFont val="ＭＳ Ｐゴシック"/>
        <family val="3"/>
        <charset val="128"/>
      </rPr>
      <t>3</t>
    </r>
    <r>
      <rPr>
        <sz val="11"/>
        <rFont val="ＭＳ Ｐゴシック"/>
        <family val="3"/>
        <charset val="128"/>
      </rPr>
      <t/>
    </r>
  </si>
  <si>
    <r>
      <t>D</t>
    </r>
    <r>
      <rPr>
        <sz val="11"/>
        <rFont val="ＭＳ Ｐゴシック"/>
        <family val="3"/>
        <charset val="128"/>
      </rPr>
      <t>4</t>
    </r>
    <r>
      <rPr>
        <sz val="11"/>
        <rFont val="ＭＳ Ｐゴシック"/>
        <family val="3"/>
        <charset val="128"/>
      </rPr>
      <t/>
    </r>
  </si>
  <si>
    <r>
      <t>p</t>
    </r>
    <r>
      <rPr>
        <sz val="11"/>
        <rFont val="ＭＳ Ｐゴシック"/>
        <family val="3"/>
        <charset val="128"/>
      </rPr>
      <t>4</t>
    </r>
    <r>
      <rPr>
        <sz val="11"/>
        <rFont val="ＭＳ Ｐゴシック"/>
        <family val="3"/>
        <charset val="128"/>
      </rPr>
      <t/>
    </r>
  </si>
  <si>
    <r>
      <t>D</t>
    </r>
    <r>
      <rPr>
        <sz val="11"/>
        <rFont val="ＭＳ Ｐゴシック"/>
        <family val="3"/>
        <charset val="128"/>
      </rPr>
      <t>5</t>
    </r>
    <r>
      <rPr>
        <sz val="11"/>
        <rFont val="ＭＳ Ｐゴシック"/>
        <family val="3"/>
        <charset val="128"/>
      </rPr>
      <t/>
    </r>
  </si>
  <si>
    <r>
      <t>p</t>
    </r>
    <r>
      <rPr>
        <sz val="11"/>
        <rFont val="ＭＳ Ｐゴシック"/>
        <family val="3"/>
        <charset val="128"/>
      </rPr>
      <t>5</t>
    </r>
    <r>
      <rPr>
        <sz val="11"/>
        <rFont val="ＭＳ Ｐゴシック"/>
        <family val="3"/>
        <charset val="128"/>
      </rPr>
      <t/>
    </r>
  </si>
  <si>
    <r>
      <t>D</t>
    </r>
    <r>
      <rPr>
        <sz val="11"/>
        <rFont val="ＭＳ Ｐゴシック"/>
        <family val="3"/>
        <charset val="128"/>
      </rPr>
      <t>6</t>
    </r>
    <r>
      <rPr>
        <sz val="11"/>
        <rFont val="ＭＳ Ｐゴシック"/>
        <family val="3"/>
        <charset val="128"/>
      </rPr>
      <t/>
    </r>
  </si>
  <si>
    <r>
      <t>p</t>
    </r>
    <r>
      <rPr>
        <sz val="11"/>
        <rFont val="ＭＳ Ｐゴシック"/>
        <family val="3"/>
        <charset val="128"/>
      </rPr>
      <t>6</t>
    </r>
    <r>
      <rPr>
        <sz val="11"/>
        <rFont val="ＭＳ Ｐゴシック"/>
        <family val="3"/>
        <charset val="128"/>
      </rPr>
      <t/>
    </r>
  </si>
  <si>
    <r>
      <t>D</t>
    </r>
    <r>
      <rPr>
        <sz val="11"/>
        <rFont val="ＭＳ Ｐゴシック"/>
        <family val="3"/>
        <charset val="128"/>
      </rPr>
      <t>7</t>
    </r>
    <r>
      <rPr>
        <sz val="11"/>
        <rFont val="ＭＳ Ｐゴシック"/>
        <family val="3"/>
        <charset val="128"/>
      </rPr>
      <t/>
    </r>
  </si>
  <si>
    <r>
      <t>p</t>
    </r>
    <r>
      <rPr>
        <sz val="11"/>
        <rFont val="ＭＳ Ｐゴシック"/>
        <family val="3"/>
        <charset val="128"/>
      </rPr>
      <t>7</t>
    </r>
    <r>
      <rPr>
        <sz val="11"/>
        <rFont val="ＭＳ Ｐゴシック"/>
        <family val="3"/>
        <charset val="128"/>
      </rPr>
      <t/>
    </r>
  </si>
  <si>
    <r>
      <t>D</t>
    </r>
    <r>
      <rPr>
        <sz val="11"/>
        <rFont val="ＭＳ Ｐゴシック"/>
        <family val="3"/>
        <charset val="128"/>
      </rPr>
      <t>8</t>
    </r>
    <r>
      <rPr>
        <sz val="11"/>
        <rFont val="ＭＳ Ｐゴシック"/>
        <family val="3"/>
        <charset val="128"/>
      </rPr>
      <t/>
    </r>
  </si>
  <si>
    <r>
      <t>p</t>
    </r>
    <r>
      <rPr>
        <sz val="11"/>
        <rFont val="ＭＳ Ｐゴシック"/>
        <family val="3"/>
        <charset val="128"/>
      </rPr>
      <t>8</t>
    </r>
    <r>
      <rPr>
        <sz val="11"/>
        <rFont val="ＭＳ Ｐゴシック"/>
        <family val="3"/>
        <charset val="128"/>
      </rPr>
      <t/>
    </r>
  </si>
  <si>
    <r>
      <t>D</t>
    </r>
    <r>
      <rPr>
        <sz val="11"/>
        <rFont val="ＭＳ Ｐゴシック"/>
        <family val="3"/>
        <charset val="128"/>
      </rPr>
      <t>9</t>
    </r>
    <r>
      <rPr>
        <sz val="11"/>
        <rFont val="ＭＳ Ｐゴシック"/>
        <family val="3"/>
        <charset val="128"/>
      </rPr>
      <t/>
    </r>
  </si>
  <si>
    <r>
      <t>p</t>
    </r>
    <r>
      <rPr>
        <sz val="11"/>
        <rFont val="ＭＳ Ｐゴシック"/>
        <family val="3"/>
        <charset val="128"/>
      </rPr>
      <t>9</t>
    </r>
    <r>
      <rPr>
        <sz val="11"/>
        <rFont val="ＭＳ Ｐゴシック"/>
        <family val="3"/>
        <charset val="128"/>
      </rPr>
      <t/>
    </r>
  </si>
  <si>
    <r>
      <t>D</t>
    </r>
    <r>
      <rPr>
        <sz val="11"/>
        <rFont val="ＭＳ Ｐゴシック"/>
        <family val="3"/>
        <charset val="128"/>
      </rPr>
      <t>10</t>
    </r>
    <r>
      <rPr>
        <sz val="11"/>
        <rFont val="ＭＳ Ｐゴシック"/>
        <family val="3"/>
        <charset val="128"/>
      </rPr>
      <t/>
    </r>
  </si>
  <si>
    <r>
      <t>p</t>
    </r>
    <r>
      <rPr>
        <sz val="11"/>
        <rFont val="ＭＳ Ｐゴシック"/>
        <family val="3"/>
        <charset val="128"/>
      </rPr>
      <t>10</t>
    </r>
    <r>
      <rPr>
        <sz val="11"/>
        <rFont val="ＭＳ Ｐゴシック"/>
        <family val="3"/>
        <charset val="128"/>
      </rPr>
      <t/>
    </r>
  </si>
  <si>
    <r>
      <t>D</t>
    </r>
    <r>
      <rPr>
        <sz val="11"/>
        <rFont val="ＭＳ Ｐゴシック"/>
        <family val="3"/>
        <charset val="128"/>
      </rPr>
      <t>11</t>
    </r>
    <r>
      <rPr>
        <sz val="11"/>
        <rFont val="ＭＳ Ｐゴシック"/>
        <family val="3"/>
        <charset val="128"/>
      </rPr>
      <t/>
    </r>
  </si>
  <si>
    <r>
      <t>p</t>
    </r>
    <r>
      <rPr>
        <sz val="11"/>
        <rFont val="ＭＳ Ｐゴシック"/>
        <family val="3"/>
        <charset val="128"/>
      </rPr>
      <t>11</t>
    </r>
    <r>
      <rPr>
        <sz val="11"/>
        <rFont val="ＭＳ Ｐゴシック"/>
        <family val="3"/>
        <charset val="128"/>
      </rPr>
      <t/>
    </r>
  </si>
  <si>
    <r>
      <t>D</t>
    </r>
    <r>
      <rPr>
        <sz val="11"/>
        <rFont val="ＭＳ Ｐゴシック"/>
        <family val="3"/>
        <charset val="128"/>
      </rPr>
      <t>12</t>
    </r>
    <r>
      <rPr>
        <sz val="11"/>
        <rFont val="ＭＳ Ｐゴシック"/>
        <family val="3"/>
        <charset val="128"/>
      </rPr>
      <t/>
    </r>
  </si>
  <si>
    <r>
      <t>p</t>
    </r>
    <r>
      <rPr>
        <sz val="11"/>
        <rFont val="ＭＳ Ｐゴシック"/>
        <family val="3"/>
        <charset val="128"/>
      </rPr>
      <t>12</t>
    </r>
    <r>
      <rPr>
        <sz val="11"/>
        <rFont val="ＭＳ Ｐゴシック"/>
        <family val="3"/>
        <charset val="128"/>
      </rPr>
      <t/>
    </r>
  </si>
  <si>
    <r>
      <t>D</t>
    </r>
    <r>
      <rPr>
        <sz val="11"/>
        <rFont val="ＭＳ Ｐゴシック"/>
        <family val="3"/>
        <charset val="128"/>
      </rPr>
      <t>13</t>
    </r>
    <r>
      <rPr>
        <sz val="11"/>
        <rFont val="ＭＳ Ｐゴシック"/>
        <family val="3"/>
        <charset val="128"/>
      </rPr>
      <t/>
    </r>
  </si>
  <si>
    <r>
      <t>p</t>
    </r>
    <r>
      <rPr>
        <sz val="11"/>
        <rFont val="ＭＳ Ｐゴシック"/>
        <family val="3"/>
        <charset val="128"/>
      </rPr>
      <t>13</t>
    </r>
    <r>
      <rPr>
        <sz val="11"/>
        <rFont val="ＭＳ Ｐゴシック"/>
        <family val="3"/>
        <charset val="128"/>
      </rPr>
      <t/>
    </r>
  </si>
  <si>
    <r>
      <t>D</t>
    </r>
    <r>
      <rPr>
        <sz val="11"/>
        <rFont val="ＭＳ Ｐゴシック"/>
        <family val="3"/>
        <charset val="128"/>
      </rPr>
      <t>14</t>
    </r>
    <r>
      <rPr>
        <sz val="11"/>
        <rFont val="ＭＳ Ｐゴシック"/>
        <family val="3"/>
        <charset val="128"/>
      </rPr>
      <t/>
    </r>
  </si>
  <si>
    <r>
      <t>p</t>
    </r>
    <r>
      <rPr>
        <sz val="11"/>
        <rFont val="ＭＳ Ｐゴシック"/>
        <family val="3"/>
        <charset val="128"/>
      </rPr>
      <t>14</t>
    </r>
    <r>
      <rPr>
        <sz val="11"/>
        <rFont val="ＭＳ Ｐゴシック"/>
        <family val="3"/>
        <charset val="128"/>
      </rPr>
      <t/>
    </r>
  </si>
  <si>
    <r>
      <t>D</t>
    </r>
    <r>
      <rPr>
        <sz val="11"/>
        <rFont val="ＭＳ Ｐゴシック"/>
        <family val="3"/>
        <charset val="128"/>
      </rPr>
      <t>15</t>
    </r>
    <r>
      <rPr>
        <sz val="11"/>
        <rFont val="ＭＳ Ｐゴシック"/>
        <family val="3"/>
        <charset val="128"/>
      </rPr>
      <t/>
    </r>
  </si>
  <si>
    <r>
      <t>p</t>
    </r>
    <r>
      <rPr>
        <sz val="11"/>
        <rFont val="ＭＳ Ｐゴシック"/>
        <family val="3"/>
        <charset val="128"/>
      </rPr>
      <t>15</t>
    </r>
    <r>
      <rPr>
        <sz val="11"/>
        <rFont val="ＭＳ Ｐゴシック"/>
        <family val="3"/>
        <charset val="128"/>
      </rPr>
      <t/>
    </r>
  </si>
  <si>
    <t>令和４年</t>
    <rPh sb="0" eb="2">
      <t>レイワ</t>
    </rPh>
    <rPh sb="3" eb="4">
      <t>ネン</t>
    </rPh>
    <phoneticPr fontId="2"/>
  </si>
  <si>
    <t>受注者実際購入金額</t>
    <rPh sb="0" eb="3">
      <t>ジュチュウシャ</t>
    </rPh>
    <rPh sb="3" eb="5">
      <t>ジッサイ</t>
    </rPh>
    <rPh sb="5" eb="7">
      <t>コウニュウ</t>
    </rPh>
    <rPh sb="7" eb="9">
      <t>キンガク</t>
    </rPh>
    <phoneticPr fontId="2"/>
  </si>
  <si>
    <t>スライド額算定金額</t>
    <rPh sb="4" eb="5">
      <t>ガク</t>
    </rPh>
    <rPh sb="5" eb="7">
      <t>サンテイ</t>
    </rPh>
    <rPh sb="7" eb="9">
      <t>キンガク</t>
    </rPh>
    <phoneticPr fontId="2"/>
  </si>
  <si>
    <t>落札率考慮</t>
    <rPh sb="0" eb="2">
      <t>ラクサツ</t>
    </rPh>
    <rPh sb="2" eb="3">
      <t>リツ</t>
    </rPh>
    <rPh sb="3" eb="5">
      <t>コウリョ</t>
    </rPh>
    <phoneticPr fontId="2"/>
  </si>
  <si>
    <t>購入金額を用いた変動後金額</t>
    <rPh sb="0" eb="2">
      <t>コウニュウ</t>
    </rPh>
    <rPh sb="2" eb="4">
      <t>キンガク</t>
    </rPh>
    <rPh sb="5" eb="6">
      <t>モチ</t>
    </rPh>
    <rPh sb="8" eb="10">
      <t>ヘンドウ</t>
    </rPh>
    <rPh sb="10" eb="11">
      <t>ゴ</t>
    </rPh>
    <rPh sb="11" eb="13">
      <t>キンガク</t>
    </rPh>
    <phoneticPr fontId="2"/>
  </si>
  <si>
    <t>×1.10　＝</t>
    <phoneticPr fontId="2"/>
  </si>
  <si>
    <t>発注者積算額（実勢価格）</t>
    <rPh sb="0" eb="3">
      <t>ハッチュウシャ</t>
    </rPh>
    <rPh sb="3" eb="5">
      <t>セキサン</t>
    </rPh>
    <rPh sb="5" eb="6">
      <t>ガク</t>
    </rPh>
    <rPh sb="7" eb="9">
      <t>ジッセイ</t>
    </rPh>
    <rPh sb="9" eb="11">
      <t>カカク</t>
    </rPh>
    <phoneticPr fontId="2"/>
  </si>
  <si>
    <t>p'1×k</t>
    <phoneticPr fontId="2"/>
  </si>
  <si>
    <t>p'1×k×D1</t>
    <phoneticPr fontId="2"/>
  </si>
  <si>
    <t>｛p'1×D1＋p'2×D2＋・・・＋p'm×Dm｝×k×（1＋消費税及び地方消費税及び地方消費税の税率/100）</t>
    <rPh sb="32" eb="35">
      <t>ショウヒゼイ</t>
    </rPh>
    <rPh sb="35" eb="36">
      <t>オヨ</t>
    </rPh>
    <rPh sb="37" eb="39">
      <t>チホウ</t>
    </rPh>
    <rPh sb="39" eb="42">
      <t>ショウヒゼイ</t>
    </rPh>
    <rPh sb="42" eb="43">
      <t>オヨ</t>
    </rPh>
    <rPh sb="44" eb="46">
      <t>チホウ</t>
    </rPh>
    <rPh sb="46" eb="49">
      <t>ショウヒゼイ</t>
    </rPh>
    <rPh sb="50" eb="52">
      <t>ゼイリツ</t>
    </rPh>
    <phoneticPr fontId="2"/>
  </si>
  <si>
    <t>｛p1×D1＋p2×D2＋・・・＋pm×Dm｝×k×（1＋消費税及び地方消費税及び地方消費税の税率/100）</t>
    <rPh sb="29" eb="32">
      <t>ショウヒゼイ</t>
    </rPh>
    <rPh sb="32" eb="33">
      <t>オヨ</t>
    </rPh>
    <rPh sb="34" eb="36">
      <t>チホウ</t>
    </rPh>
    <rPh sb="36" eb="39">
      <t>ショウヒゼイ</t>
    </rPh>
    <rPh sb="39" eb="40">
      <t>オヨ</t>
    </rPh>
    <rPh sb="41" eb="43">
      <t>チホウ</t>
    </rPh>
    <rPh sb="43" eb="46">
      <t>ショウヒゼイ</t>
    </rPh>
    <rPh sb="47" eb="49">
      <t>ゼイリツ</t>
    </rPh>
    <phoneticPr fontId="2"/>
  </si>
  <si>
    <t>運用基準（基準）２（１）、マニュアル1－５－１より、スライド額算定式（実勢価格）</t>
    <rPh sb="0" eb="2">
      <t>ウンヨウ</t>
    </rPh>
    <rPh sb="2" eb="4">
      <t>キジュン</t>
    </rPh>
    <rPh sb="5" eb="7">
      <t>キジュン</t>
    </rPh>
    <rPh sb="30" eb="31">
      <t>ガク</t>
    </rPh>
    <rPh sb="31" eb="33">
      <t>サンテイ</t>
    </rPh>
    <rPh sb="33" eb="34">
      <t>シキ</t>
    </rPh>
    <rPh sb="35" eb="37">
      <t>ジッセイ</t>
    </rPh>
    <rPh sb="37" eb="39">
      <t>カカク</t>
    </rPh>
    <phoneticPr fontId="2"/>
  </si>
  <si>
    <t>ｐ：</t>
    <phoneticPr fontId="2"/>
  </si>
  <si>
    <r>
      <t>Ｍ　　　</t>
    </r>
    <r>
      <rPr>
        <sz val="11"/>
        <rFont val="ＭＳ Ｐゴシック"/>
        <family val="3"/>
        <charset val="128"/>
      </rPr>
      <t>：</t>
    </r>
    <phoneticPr fontId="2"/>
  </si>
  <si>
    <t>ｐ'：</t>
    <phoneticPr fontId="2"/>
  </si>
  <si>
    <t>D：</t>
    <phoneticPr fontId="2"/>
  </si>
  <si>
    <t>対象数量</t>
    <rPh sb="0" eb="2">
      <t>タイショウ</t>
    </rPh>
    <rPh sb="2" eb="4">
      <t>スウリョウ</t>
    </rPh>
    <phoneticPr fontId="2"/>
  </si>
  <si>
    <t>ｋ：</t>
    <phoneticPr fontId="2"/>
  </si>
  <si>
    <t>p'2×k</t>
  </si>
  <si>
    <t>p'3×k</t>
  </si>
  <si>
    <t>p'4×k</t>
  </si>
  <si>
    <t>p'5×k</t>
  </si>
  <si>
    <t>p'6×k</t>
  </si>
  <si>
    <t>p'7×k</t>
  </si>
  <si>
    <t>p'8×k</t>
  </si>
  <si>
    <t>p'9×k</t>
  </si>
  <si>
    <t>p'10×k</t>
  </si>
  <si>
    <t>p'11×k</t>
  </si>
  <si>
    <t>p'12×k</t>
  </si>
  <si>
    <t>p'13×k</t>
  </si>
  <si>
    <t>p'14×k</t>
  </si>
  <si>
    <t>p'15×k</t>
  </si>
  <si>
    <t>有</t>
    <rPh sb="0" eb="1">
      <t>アリ</t>
    </rPh>
    <phoneticPr fontId="2"/>
  </si>
  <si>
    <t>無</t>
    <rPh sb="0" eb="1">
      <t>ナシ</t>
    </rPh>
    <phoneticPr fontId="2"/>
  </si>
  <si>
    <t>購入単価の適用</t>
    <rPh sb="0" eb="2">
      <t>コウニュウ</t>
    </rPh>
    <rPh sb="2" eb="4">
      <t>タンカ</t>
    </rPh>
    <rPh sb="5" eb="7">
      <t>テキヨウ</t>
    </rPh>
    <phoneticPr fontId="2"/>
  </si>
  <si>
    <t>適用</t>
    <rPh sb="0" eb="2">
      <t>テキヨウ</t>
    </rPh>
    <phoneticPr fontId="2"/>
  </si>
  <si>
    <t>価格</t>
    <rPh sb="0" eb="2">
      <t>カカク</t>
    </rPh>
    <phoneticPr fontId="2"/>
  </si>
  <si>
    <t>（変動後金額　　　－Ｍ　　　）－Ｐ×1/100</t>
    <rPh sb="1" eb="3">
      <t>ヘンドウ</t>
    </rPh>
    <rPh sb="3" eb="4">
      <t>ゴ</t>
    </rPh>
    <rPh sb="4" eb="6">
      <t>キンガク</t>
    </rPh>
    <phoneticPr fontId="2"/>
  </si>
  <si>
    <t>-</t>
    <phoneticPr fontId="2"/>
  </si>
  <si>
    <t>p'2×k×D2</t>
    <phoneticPr fontId="2"/>
  </si>
  <si>
    <t>p'3×k×D3</t>
    <phoneticPr fontId="2"/>
  </si>
  <si>
    <t>p'4×k×D4</t>
    <phoneticPr fontId="2"/>
  </si>
  <si>
    <t>p'5×k×D5</t>
    <phoneticPr fontId="2"/>
  </si>
  <si>
    <t>p'6×k×D6</t>
    <phoneticPr fontId="2"/>
  </si>
  <si>
    <t>p'7×k×D7</t>
    <phoneticPr fontId="2"/>
  </si>
  <si>
    <t>p'8×k×D8</t>
    <phoneticPr fontId="2"/>
  </si>
  <si>
    <t>p'9×k×D9</t>
    <phoneticPr fontId="2"/>
  </si>
  <si>
    <t>p'10×k×D10</t>
    <phoneticPr fontId="2"/>
  </si>
  <si>
    <t>p'11×k×D11</t>
    <phoneticPr fontId="2"/>
  </si>
  <si>
    <t>p'12×k×D12</t>
    <phoneticPr fontId="2"/>
  </si>
  <si>
    <t>p'13×k×D13</t>
    <phoneticPr fontId="2"/>
  </si>
  <si>
    <t>p'14×k×D14</t>
    <phoneticPr fontId="2"/>
  </si>
  <si>
    <t>p'15×k×D15</t>
    <phoneticPr fontId="2"/>
  </si>
  <si>
    <t>p1×k</t>
    <phoneticPr fontId="2"/>
  </si>
  <si>
    <t>p1×k×D1</t>
    <phoneticPr fontId="2"/>
  </si>
  <si>
    <t>p2×k</t>
    <phoneticPr fontId="2"/>
  </si>
  <si>
    <t>p2×k×D2</t>
    <phoneticPr fontId="2"/>
  </si>
  <si>
    <t>８月</t>
    <phoneticPr fontId="2"/>
  </si>
  <si>
    <t>９月</t>
  </si>
  <si>
    <t>１０月</t>
  </si>
  <si>
    <t>落札率（ｋ）　＝</t>
    <rPh sb="0" eb="2">
      <t>ラクサツ</t>
    </rPh>
    <rPh sb="2" eb="3">
      <t>リツ</t>
    </rPh>
    <phoneticPr fontId="2"/>
  </si>
  <si>
    <t>p3×k</t>
    <phoneticPr fontId="2"/>
  </si>
  <si>
    <t>p3×k×D3</t>
    <phoneticPr fontId="2"/>
  </si>
  <si>
    <t>p4×k</t>
    <phoneticPr fontId="2"/>
  </si>
  <si>
    <t>p4×k×D4</t>
    <phoneticPr fontId="2"/>
  </si>
  <si>
    <t>p5×k</t>
    <phoneticPr fontId="2"/>
  </si>
  <si>
    <t>p5×k×D5</t>
    <phoneticPr fontId="2"/>
  </si>
  <si>
    <t>p6×k</t>
    <phoneticPr fontId="2"/>
  </si>
  <si>
    <t>p6×k×D6</t>
    <phoneticPr fontId="2"/>
  </si>
  <si>
    <t>p7×k</t>
    <phoneticPr fontId="2"/>
  </si>
  <si>
    <t>p7×k×D7</t>
    <phoneticPr fontId="2"/>
  </si>
  <si>
    <t>p8×k</t>
    <phoneticPr fontId="2"/>
  </si>
  <si>
    <t>p8×k×D8</t>
    <phoneticPr fontId="2"/>
  </si>
  <si>
    <t>p9×k</t>
    <phoneticPr fontId="2"/>
  </si>
  <si>
    <t>p9×k×D9</t>
    <phoneticPr fontId="2"/>
  </si>
  <si>
    <t>p10×k</t>
    <phoneticPr fontId="2"/>
  </si>
  <si>
    <t>p10×k×D10</t>
    <phoneticPr fontId="2"/>
  </si>
  <si>
    <t>p11×k</t>
    <phoneticPr fontId="2"/>
  </si>
  <si>
    <t>p11×k×D11</t>
    <phoneticPr fontId="2"/>
  </si>
  <si>
    <t>p12×k</t>
    <phoneticPr fontId="2"/>
  </si>
  <si>
    <t>p12×k×D12</t>
    <phoneticPr fontId="2"/>
  </si>
  <si>
    <t>p13×k</t>
    <phoneticPr fontId="2"/>
  </si>
  <si>
    <t>p13×k×D13</t>
    <phoneticPr fontId="2"/>
  </si>
  <si>
    <t>p14×k</t>
    <phoneticPr fontId="2"/>
  </si>
  <si>
    <t>p14×k×D14</t>
    <phoneticPr fontId="2"/>
  </si>
  <si>
    <t>p15×k</t>
    <phoneticPr fontId="2"/>
  </si>
  <si>
    <t>p15×k×D15</t>
    <phoneticPr fontId="2"/>
  </si>
  <si>
    <t>入力方法</t>
    <rPh sb="0" eb="2">
      <t>ニュウリョク</t>
    </rPh>
    <rPh sb="2" eb="4">
      <t>ホウホウ</t>
    </rPh>
    <phoneticPr fontId="2"/>
  </si>
  <si>
    <t>変動後金額 ＝</t>
    <rPh sb="0" eb="2">
      <t>ヘンドウ</t>
    </rPh>
    <rPh sb="2" eb="3">
      <t>ゴ</t>
    </rPh>
    <rPh sb="3" eb="4">
      <t>キン</t>
    </rPh>
    <rPh sb="4" eb="5">
      <t>ガク</t>
    </rPh>
    <phoneticPr fontId="2"/>
  </si>
  <si>
    <t>令和〇年</t>
    <rPh sb="0" eb="2">
      <t>レイワ</t>
    </rPh>
    <rPh sb="3" eb="4">
      <t>ネン</t>
    </rPh>
    <phoneticPr fontId="2"/>
  </si>
  <si>
    <t>〇月</t>
    <rPh sb="1" eb="2">
      <t>ガツ</t>
    </rPh>
    <phoneticPr fontId="2"/>
  </si>
  <si>
    <t>・工事価格に加算するため、税抜き価格とし、端数処理（千円未満切り捨て）を行う。</t>
    <rPh sb="1" eb="3">
      <t>コウジ</t>
    </rPh>
    <rPh sb="3" eb="5">
      <t>カカク</t>
    </rPh>
    <rPh sb="6" eb="8">
      <t>カサン</t>
    </rPh>
    <rPh sb="13" eb="14">
      <t>ゼイ</t>
    </rPh>
    <rPh sb="14" eb="15">
      <t>ヌ</t>
    </rPh>
    <rPh sb="16" eb="18">
      <t>カカク</t>
    </rPh>
    <rPh sb="21" eb="23">
      <t>ハスウ</t>
    </rPh>
    <rPh sb="23" eb="25">
      <t>ショリ</t>
    </rPh>
    <rPh sb="26" eb="28">
      <t>センエン</t>
    </rPh>
    <rPh sb="28" eb="30">
      <t>ミマン</t>
    </rPh>
    <rPh sb="30" eb="31">
      <t>キ</t>
    </rPh>
    <rPh sb="32" eb="33">
      <t>ス</t>
    </rPh>
    <rPh sb="36" eb="37">
      <t>オコナ</t>
    </rPh>
    <phoneticPr fontId="2"/>
  </si>
  <si>
    <t>１）スライド対象となる材料・規格名称・単位を入力</t>
    <rPh sb="6" eb="8">
      <t>タイショウ</t>
    </rPh>
    <rPh sb="11" eb="13">
      <t>ザイリョウ</t>
    </rPh>
    <rPh sb="14" eb="16">
      <t>キカク</t>
    </rPh>
    <rPh sb="16" eb="18">
      <t>メイショウ</t>
    </rPh>
    <rPh sb="19" eb="21">
      <t>タンイ</t>
    </rPh>
    <rPh sb="22" eb="24">
      <t>ニュウリョク</t>
    </rPh>
    <phoneticPr fontId="2"/>
  </si>
  <si>
    <t>３）受注者実際購入金額欄において、搬入年月、各月の搬入数量、購入金額を入力</t>
    <rPh sb="2" eb="5">
      <t>ジュチュウシャ</t>
    </rPh>
    <rPh sb="5" eb="7">
      <t>ジッサイ</t>
    </rPh>
    <rPh sb="7" eb="9">
      <t>コウニュウ</t>
    </rPh>
    <rPh sb="9" eb="11">
      <t>キンガク</t>
    </rPh>
    <rPh sb="11" eb="12">
      <t>ラン</t>
    </rPh>
    <rPh sb="17" eb="19">
      <t>ハンニュウ</t>
    </rPh>
    <rPh sb="19" eb="21">
      <t>ネンゲツ</t>
    </rPh>
    <rPh sb="22" eb="24">
      <t>カクツキ</t>
    </rPh>
    <rPh sb="25" eb="27">
      <t>ハンニュウ</t>
    </rPh>
    <rPh sb="27" eb="29">
      <t>スウリョウ</t>
    </rPh>
    <rPh sb="30" eb="32">
      <t>コウニュウ</t>
    </rPh>
    <rPh sb="32" eb="34">
      <t>キンガク</t>
    </rPh>
    <rPh sb="35" eb="37">
      <t>ニュウリョク</t>
    </rPh>
    <phoneticPr fontId="2"/>
  </si>
  <si>
    <t>４）発注者積算額（実勢価格）欄において、搬入した各月の実勢単価（県標準単価、物価資料）を入力</t>
    <rPh sb="2" eb="5">
      <t>ハッチュウシャ</t>
    </rPh>
    <rPh sb="5" eb="7">
      <t>セキサン</t>
    </rPh>
    <rPh sb="7" eb="8">
      <t>ガク</t>
    </rPh>
    <rPh sb="9" eb="11">
      <t>ジッセイ</t>
    </rPh>
    <rPh sb="11" eb="13">
      <t>カカク</t>
    </rPh>
    <rPh sb="14" eb="15">
      <t>ラン</t>
    </rPh>
    <rPh sb="20" eb="22">
      <t>ハンニュウ</t>
    </rPh>
    <rPh sb="24" eb="26">
      <t>カクツキ</t>
    </rPh>
    <rPh sb="27" eb="29">
      <t>ジッセイ</t>
    </rPh>
    <rPh sb="29" eb="31">
      <t>タンカ</t>
    </rPh>
    <rPh sb="32" eb="33">
      <t>ケン</t>
    </rPh>
    <rPh sb="33" eb="35">
      <t>ヒョウジュン</t>
    </rPh>
    <rPh sb="35" eb="37">
      <t>タンカ</t>
    </rPh>
    <rPh sb="38" eb="40">
      <t>ブッカ</t>
    </rPh>
    <rPh sb="40" eb="42">
      <t>シリョウ</t>
    </rPh>
    <rPh sb="44" eb="46">
      <t>ニュウリョク</t>
    </rPh>
    <phoneticPr fontId="2"/>
  </si>
  <si>
    <t>５）スライド額算定金額欄において、購入単価の適用「有」、「無」を選択する。</t>
    <rPh sb="6" eb="7">
      <t>ガク</t>
    </rPh>
    <rPh sb="7" eb="9">
      <t>サンテイ</t>
    </rPh>
    <rPh sb="9" eb="11">
      <t>キンガク</t>
    </rPh>
    <rPh sb="11" eb="12">
      <t>ラン</t>
    </rPh>
    <rPh sb="17" eb="19">
      <t>コウニュウ</t>
    </rPh>
    <rPh sb="19" eb="21">
      <t>タンカ</t>
    </rPh>
    <rPh sb="22" eb="24">
      <t>テキヨウ</t>
    </rPh>
    <rPh sb="25" eb="26">
      <t>アリ</t>
    </rPh>
    <rPh sb="29" eb="30">
      <t>ナシ</t>
    </rPh>
    <rPh sb="32" eb="34">
      <t>センタク</t>
    </rPh>
    <phoneticPr fontId="2"/>
  </si>
  <si>
    <t>使用条件</t>
    <rPh sb="0" eb="2">
      <t>シヨウ</t>
    </rPh>
    <rPh sb="2" eb="4">
      <t>ジョウケン</t>
    </rPh>
    <phoneticPr fontId="2"/>
  </si>
  <si>
    <t>①　シート「スライド額算定表（鋼材類）」の「情報入力欄」を入力する。</t>
    <rPh sb="10" eb="11">
      <t>ガク</t>
    </rPh>
    <rPh sb="11" eb="13">
      <t>サンテイ</t>
    </rPh>
    <rPh sb="13" eb="14">
      <t>ヒョウ</t>
    </rPh>
    <rPh sb="15" eb="17">
      <t>コウザイ</t>
    </rPh>
    <rPh sb="17" eb="18">
      <t>ルイ</t>
    </rPh>
    <rPh sb="22" eb="24">
      <t>ジョウホウ</t>
    </rPh>
    <rPh sb="24" eb="27">
      <t>ニュウリョクラン</t>
    </rPh>
    <rPh sb="29" eb="31">
      <t>ニュウリョク</t>
    </rPh>
    <phoneticPr fontId="2"/>
  </si>
  <si>
    <t>・変動額が請負代金額の1/100に相当する金額を超える品目(鋼材類)を単品スライド対象とする。</t>
    <rPh sb="1" eb="3">
      <t>ヘンドウ</t>
    </rPh>
    <rPh sb="3" eb="4">
      <t>ガク</t>
    </rPh>
    <rPh sb="5" eb="7">
      <t>ウケオイ</t>
    </rPh>
    <rPh sb="7" eb="9">
      <t>ダイキン</t>
    </rPh>
    <rPh sb="9" eb="10">
      <t>ガク</t>
    </rPh>
    <rPh sb="17" eb="19">
      <t>ソウトウ</t>
    </rPh>
    <rPh sb="21" eb="23">
      <t>キンガク</t>
    </rPh>
    <rPh sb="24" eb="25">
      <t>コ</t>
    </rPh>
    <rPh sb="27" eb="29">
      <t>ヒンモク</t>
    </rPh>
    <rPh sb="30" eb="32">
      <t>コウザイ</t>
    </rPh>
    <rPh sb="32" eb="33">
      <t>ルイ</t>
    </rPh>
    <rPh sb="35" eb="37">
      <t>タンピン</t>
    </rPh>
    <rPh sb="41" eb="43">
      <t>タイショウ</t>
    </rPh>
    <phoneticPr fontId="2"/>
  </si>
  <si>
    <t>鋼材類</t>
    <rPh sb="0" eb="2">
      <t>コウザイ</t>
    </rPh>
    <rPh sb="2" eb="3">
      <t>ルイ</t>
    </rPh>
    <phoneticPr fontId="2"/>
  </si>
  <si>
    <r>
      <t>変動額</t>
    </r>
    <r>
      <rPr>
        <sz val="8"/>
        <rFont val="ＭＳ Ｐゴシック"/>
        <family val="3"/>
        <charset val="128"/>
      </rPr>
      <t>鋼材</t>
    </r>
    <rPh sb="0" eb="2">
      <t>ヘンドウ</t>
    </rPh>
    <rPh sb="2" eb="3">
      <t>ガク</t>
    </rPh>
    <rPh sb="3" eb="5">
      <t>コウザイ</t>
    </rPh>
    <phoneticPr fontId="2"/>
  </si>
  <si>
    <t>③各シートの計算を検算し、シート「スライド額算定表」で、算出されたスライド額を確認する。</t>
    <rPh sb="1" eb="2">
      <t>カク</t>
    </rPh>
    <rPh sb="6" eb="8">
      <t>ケイサン</t>
    </rPh>
    <rPh sb="9" eb="11">
      <t>ケンザン</t>
    </rPh>
    <rPh sb="21" eb="22">
      <t>ガク</t>
    </rPh>
    <rPh sb="22" eb="24">
      <t>サンテイ</t>
    </rPh>
    <rPh sb="24" eb="25">
      <t>ヒョウ</t>
    </rPh>
    <rPh sb="28" eb="30">
      <t>サンシュツ</t>
    </rPh>
    <rPh sb="37" eb="38">
      <t>ガク</t>
    </rPh>
    <rPh sb="39" eb="41">
      <t>カクニン</t>
    </rPh>
    <phoneticPr fontId="2"/>
  </si>
  <si>
    <t>②　シート「変動額算定表（鋼材類）」を入力する。各箇所の入力は、【計算例】参照</t>
    <rPh sb="6" eb="8">
      <t>ヘンドウ</t>
    </rPh>
    <rPh sb="8" eb="9">
      <t>ガク</t>
    </rPh>
    <rPh sb="9" eb="11">
      <t>サンテイ</t>
    </rPh>
    <rPh sb="11" eb="12">
      <t>ヒョウ</t>
    </rPh>
    <rPh sb="13" eb="15">
      <t>コウザイ</t>
    </rPh>
    <rPh sb="15" eb="16">
      <t>ルイ</t>
    </rPh>
    <rPh sb="19" eb="21">
      <t>ニュウリョク</t>
    </rPh>
    <rPh sb="24" eb="25">
      <t>カク</t>
    </rPh>
    <rPh sb="25" eb="27">
      <t>カショ</t>
    </rPh>
    <rPh sb="28" eb="30">
      <t>ニュウリョク</t>
    </rPh>
    <rPh sb="33" eb="35">
      <t>ケイサン</t>
    </rPh>
    <rPh sb="35" eb="36">
      <t>レイ</t>
    </rPh>
    <rPh sb="37" eb="39">
      <t>サンショウ</t>
    </rPh>
    <phoneticPr fontId="2"/>
  </si>
  <si>
    <t>２）変動前の数量・単価を入力</t>
    <rPh sb="2" eb="4">
      <t>ヘンドウ</t>
    </rPh>
    <rPh sb="4" eb="5">
      <t>マエ</t>
    </rPh>
    <rPh sb="6" eb="8">
      <t>スウリョウ</t>
    </rPh>
    <rPh sb="9" eb="11">
      <t>タンカ</t>
    </rPh>
    <rPh sb="12" eb="14">
      <t>ニュウリョク</t>
    </rPh>
    <phoneticPr fontId="2"/>
  </si>
  <si>
    <t>・受注者が購入額での算定を希望している材料がある。</t>
    <rPh sb="1" eb="4">
      <t>ジュチュウシャ</t>
    </rPh>
    <rPh sb="5" eb="7">
      <t>コウニュウ</t>
    </rPh>
    <rPh sb="7" eb="8">
      <t>ガク</t>
    </rPh>
    <rPh sb="10" eb="12">
      <t>サンテイ</t>
    </rPh>
    <rPh sb="13" eb="15">
      <t>キボウ</t>
    </rPh>
    <rPh sb="19" eb="21">
      <t>ザイリョウ</t>
    </rPh>
    <phoneticPr fontId="2"/>
  </si>
  <si>
    <t>①鋼材類</t>
    <rPh sb="1" eb="3">
      <t>コウザイ</t>
    </rPh>
    <rPh sb="3" eb="4">
      <t>ルイ</t>
    </rPh>
    <phoneticPr fontId="2"/>
  </si>
  <si>
    <t>ただし、基準３（３）、マニュアル２－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Ph sb="4" eb="6">
      <t>キジュン</t>
    </rPh>
    <rPh sb="23" eb="25">
      <t>ジッサイ</t>
    </rPh>
    <rPh sb="26" eb="28">
      <t>コウニュウ</t>
    </rPh>
    <rPh sb="28" eb="30">
      <t>キンガク</t>
    </rPh>
    <rPh sb="31" eb="33">
      <t>テキトウ</t>
    </rPh>
    <rPh sb="34" eb="36">
      <t>コウニュウ</t>
    </rPh>
    <rPh sb="36" eb="38">
      <t>キンガク</t>
    </rPh>
    <rPh sb="44" eb="46">
      <t>ショウメイ</t>
    </rPh>
    <rPh sb="48" eb="50">
      <t>ショルイ</t>
    </rPh>
    <rPh sb="51" eb="52">
      <t>シメ</t>
    </rPh>
    <rPh sb="54" eb="56">
      <t>ジッサイ</t>
    </rPh>
    <rPh sb="57" eb="59">
      <t>コウニュウ</t>
    </rPh>
    <rPh sb="59" eb="61">
      <t>キンガク</t>
    </rPh>
    <rPh sb="62" eb="64">
      <t>テキトウ</t>
    </rPh>
    <rPh sb="65" eb="67">
      <t>コウニュウ</t>
    </rPh>
    <rPh sb="67" eb="69">
      <t>キンガク</t>
    </rPh>
    <rPh sb="73" eb="74">
      <t>ミト</t>
    </rPh>
    <rPh sb="78" eb="80">
      <t>バアイ</t>
    </rPh>
    <rPh sb="86" eb="88">
      <t>ジッサイ</t>
    </rPh>
    <rPh sb="89" eb="91">
      <t>コウニュウ</t>
    </rPh>
    <rPh sb="91" eb="93">
      <t>キンガク</t>
    </rPh>
    <rPh sb="94" eb="95">
      <t>モチ</t>
    </rPh>
    <rPh sb="102" eb="103">
      <t>ガク</t>
    </rPh>
    <rPh sb="104" eb="106">
      <t>サンテイ</t>
    </rPh>
    <rPh sb="109" eb="111">
      <t>ザイリョウ</t>
    </rPh>
    <rPh sb="114" eb="116">
      <t>ハンテイ</t>
    </rPh>
    <rPh sb="121" eb="123">
      <t>バアイ</t>
    </rPh>
    <rPh sb="124" eb="126">
      <t>サキ</t>
    </rPh>
    <phoneticPr fontId="2"/>
  </si>
  <si>
    <t>価格変動前の鋼材類の金額</t>
    <rPh sb="0" eb="2">
      <t>カカク</t>
    </rPh>
    <rPh sb="2" eb="4">
      <t>ヘンドウ</t>
    </rPh>
    <rPh sb="4" eb="5">
      <t>マエ</t>
    </rPh>
    <rPh sb="6" eb="8">
      <t>コウザイ</t>
    </rPh>
    <rPh sb="8" eb="9">
      <t>ルイ</t>
    </rPh>
    <rPh sb="10" eb="12">
      <t>キンガク</t>
    </rPh>
    <phoneticPr fontId="2"/>
  </si>
  <si>
    <t>価格変動後の鋼材類の金額</t>
    <rPh sb="0" eb="2">
      <t>カカク</t>
    </rPh>
    <rPh sb="2" eb="4">
      <t>ヘンドウ</t>
    </rPh>
    <rPh sb="4" eb="5">
      <t>ゴ</t>
    </rPh>
    <rPh sb="6" eb="8">
      <t>コウザイ</t>
    </rPh>
    <rPh sb="8" eb="9">
      <t>ルイ</t>
    </rPh>
    <rPh sb="10" eb="12">
      <t>キンガク</t>
    </rPh>
    <phoneticPr fontId="2"/>
  </si>
  <si>
    <t>設計時点における鋼材類の単価</t>
    <rPh sb="0" eb="2">
      <t>セッケイ</t>
    </rPh>
    <rPh sb="2" eb="4">
      <t>ジテン</t>
    </rPh>
    <rPh sb="8" eb="10">
      <t>コウザイ</t>
    </rPh>
    <rPh sb="10" eb="11">
      <t>ルイ</t>
    </rPh>
    <rPh sb="12" eb="14">
      <t>タンカ</t>
    </rPh>
    <phoneticPr fontId="2"/>
  </si>
  <si>
    <t>価格変動後における鋼材類の単価</t>
    <rPh sb="0" eb="2">
      <t>カカク</t>
    </rPh>
    <rPh sb="2" eb="4">
      <t>ヘンドウ</t>
    </rPh>
    <rPh sb="4" eb="5">
      <t>ゴ</t>
    </rPh>
    <rPh sb="9" eb="11">
      <t>コウザイ</t>
    </rPh>
    <rPh sb="11" eb="12">
      <t>ルイ</t>
    </rPh>
    <rPh sb="13" eb="15">
      <t>タンカ</t>
    </rPh>
    <phoneticPr fontId="2"/>
  </si>
  <si>
    <t>・対象となる品目が鋼材類のみ</t>
    <rPh sb="1" eb="3">
      <t>タイショウ</t>
    </rPh>
    <rPh sb="6" eb="8">
      <t>ヒンモク</t>
    </rPh>
    <rPh sb="9" eb="11">
      <t>コウザイ</t>
    </rPh>
    <rPh sb="11" eb="12">
      <t>ルイ</t>
    </rPh>
    <phoneticPr fontId="2"/>
  </si>
  <si>
    <t>（H形鋼、異形棒鋼、厚板、鋼矢板、鋼管杭、鉄鋼二次製品、ガードレール、スクラップ等）</t>
    <phoneticPr fontId="2"/>
  </si>
  <si>
    <t>D8</t>
    <phoneticPr fontId="2"/>
  </si>
  <si>
    <t>壁面材</t>
    <rPh sb="0" eb="2">
      <t>ヘキメン</t>
    </rPh>
    <rPh sb="2" eb="3">
      <t>ザイ</t>
    </rPh>
    <phoneticPr fontId="2"/>
  </si>
  <si>
    <t>t</t>
    <phoneticPr fontId="2"/>
  </si>
  <si>
    <t>ｔ=4mm</t>
  </si>
  <si>
    <t>タイ材・腹起し材</t>
    <rPh sb="2" eb="3">
      <t>ザイ</t>
    </rPh>
    <rPh sb="4" eb="6">
      <t>ハラオコ</t>
    </rPh>
    <rPh sb="7" eb="8">
      <t>ザイ</t>
    </rPh>
    <phoneticPr fontId="2"/>
  </si>
  <si>
    <r>
      <t>ただし、基準３（３）、マニュアル</t>
    </r>
    <r>
      <rPr>
        <sz val="11"/>
        <color rgb="FF0000FF"/>
        <rFont val="ＭＳ Ｐゴシック"/>
        <family val="3"/>
        <charset val="128"/>
      </rPr>
      <t>（別冊）１</t>
    </r>
    <r>
      <rPr>
        <sz val="11"/>
        <rFont val="ＭＳ Ｐゴシック"/>
        <family val="3"/>
        <charset val="128"/>
      </rPr>
      <t>―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
    <rPh sb="4" eb="6">
      <t>キジュン</t>
    </rPh>
    <rPh sb="17" eb="19">
      <t>ベッサツ</t>
    </rPh>
    <rPh sb="27" eb="29">
      <t>ジッサイ</t>
    </rPh>
    <rPh sb="30" eb="32">
      <t>コウニュウ</t>
    </rPh>
    <rPh sb="32" eb="34">
      <t>キンガク</t>
    </rPh>
    <rPh sb="35" eb="37">
      <t>テキトウ</t>
    </rPh>
    <rPh sb="38" eb="40">
      <t>コウニュウ</t>
    </rPh>
    <rPh sb="40" eb="42">
      <t>キンガク</t>
    </rPh>
    <rPh sb="48" eb="50">
      <t>ショウメイ</t>
    </rPh>
    <rPh sb="52" eb="54">
      <t>ショルイ</t>
    </rPh>
    <rPh sb="55" eb="56">
      <t>シメ</t>
    </rPh>
    <rPh sb="58" eb="60">
      <t>ジッサイ</t>
    </rPh>
    <rPh sb="61" eb="63">
      <t>コウニュウ</t>
    </rPh>
    <rPh sb="63" eb="65">
      <t>キンガク</t>
    </rPh>
    <rPh sb="66" eb="68">
      <t>テキトウ</t>
    </rPh>
    <rPh sb="69" eb="71">
      <t>コウニュウ</t>
    </rPh>
    <rPh sb="71" eb="73">
      <t>キンガク</t>
    </rPh>
    <rPh sb="77" eb="78">
      <t>ミト</t>
    </rPh>
    <rPh sb="82" eb="84">
      <t>バアイ</t>
    </rPh>
    <rPh sb="90" eb="92">
      <t>ジッサイ</t>
    </rPh>
    <rPh sb="93" eb="95">
      <t>コウニュウ</t>
    </rPh>
    <rPh sb="95" eb="97">
      <t>キンガク</t>
    </rPh>
    <rPh sb="98" eb="99">
      <t>モチ</t>
    </rPh>
    <rPh sb="106" eb="107">
      <t>ガク</t>
    </rPh>
    <rPh sb="108" eb="110">
      <t>サンテイ</t>
    </rPh>
    <rPh sb="113" eb="115">
      <t>ザイリョウ</t>
    </rPh>
    <rPh sb="118" eb="120">
      <t>ハンテイ</t>
    </rPh>
    <rPh sb="125" eb="127">
      <t>バアイ</t>
    </rPh>
    <rPh sb="128" eb="130">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</si>
</sst>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0]&quot;&quot;;#,##0"/>
    <numFmt numFmtId="178" formatCode="#,##0&quot;　円&quot;"/>
    <numFmt numFmtId="179" formatCode="#,##0.0000000;[Red]\-#,##0.0000000"/>
    <numFmt numFmtId="180" formatCode="#,##0.0;[Red]\-#,##0.0"/>
    <numFmt numFmtId="181" formatCode="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26"/>
      <name val="ＭＳ Ｐゴシック"/>
      <family val="3"/>
      <charset val="128"/>
    </font>
    <font>
      <b/>
      <sz val="20"/>
      <name val="ＭＳ Ｐゴシック"/>
      <family val="3"/>
      <charset val="128"/>
    </font>
    <font>
      <sz val="11"/>
      <color indexed="12"/>
      <name val="ＭＳ Ｐゴシック"/>
      <family val="3"/>
      <charset val="128"/>
    </font>
    <font>
      <sz val="11"/>
      <color indexed="10"/>
      <name val="ＭＳ Ｐゴシック"/>
      <family val="3"/>
      <charset val="128"/>
    </font>
    <font>
      <sz val="26"/>
      <name val="ＭＳ Ｐ明朝"/>
      <family val="1"/>
      <charset val="128"/>
    </font>
    <font>
      <sz val="11"/>
      <color indexed="12"/>
      <name val="ＭＳ Ｐ明朝"/>
      <family val="1"/>
      <charset val="128"/>
    </font>
    <font>
      <sz val="11"/>
      <color indexed="10"/>
      <name val="ＭＳ Ｐ明朝"/>
      <family val="1"/>
      <charset val="128"/>
    </font>
    <font>
      <b/>
      <sz val="11"/>
      <color indexed="12"/>
      <name val="ＭＳ Ｐゴシック"/>
      <family val="3"/>
      <charset val="128"/>
    </font>
    <font>
      <b/>
      <sz val="11"/>
      <color indexed="10"/>
      <name val="ＭＳ Ｐ明朝"/>
      <family val="1"/>
      <charset val="128"/>
    </font>
    <font>
      <sz val="11"/>
      <color indexed="22"/>
      <name val="ＭＳ Ｐゴシック"/>
      <family val="3"/>
      <charset val="128"/>
    </font>
    <font>
      <sz val="10"/>
      <name val="ＭＳ Ｐゴシック"/>
      <family val="3"/>
      <charset val="128"/>
    </font>
    <font>
      <b/>
      <sz val="10"/>
      <name val="ＭＳ Ｐゴシック"/>
      <family val="3"/>
      <charset val="128"/>
    </font>
    <font>
      <b/>
      <sz val="11"/>
      <color rgb="FF0000FF"/>
      <name val="ＭＳ Ｐゴシック"/>
      <family val="3"/>
      <charset val="128"/>
    </font>
    <font>
      <sz val="11"/>
      <color rgb="FF0000FF"/>
      <name val="ＭＳ Ｐ明朝"/>
      <family val="1"/>
      <charset val="128"/>
    </font>
    <font>
      <sz val="8"/>
      <name val="ＭＳ Ｐゴシック"/>
      <family val="3"/>
      <charset val="128"/>
    </font>
    <font>
      <sz val="11"/>
      <color rgb="FF0000FF"/>
      <name val="ＭＳ Ｐ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2"/>
        <bgColor indexed="31"/>
      </patternFill>
    </fill>
    <fill>
      <patternFill patternType="solid">
        <fgColor indexed="42"/>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rgb="FF99CCFF"/>
        <bgColor indexed="64"/>
      </patternFill>
    </fill>
    <fill>
      <patternFill patternType="solid">
        <fgColor rgb="FF66FFFF"/>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1">
      <alignment horizontal="center" vertical="center"/>
    </xf>
    <xf numFmtId="0" fontId="6" fillId="0" borderId="0"/>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38" fontId="3" fillId="0" borderId="2" xfId="0" applyNumberFormat="1" applyFont="1" applyBorder="1" applyAlignment="1">
      <alignment horizontal="center"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38" fontId="3" fillId="0" borderId="0" xfId="0" quotePrefix="1" applyNumberFormat="1" applyFont="1" applyBorder="1" applyAlignment="1">
      <alignment vertical="center"/>
    </xf>
    <xf numFmtId="0" fontId="3" fillId="0" borderId="0" xfId="0" applyFont="1" applyBorder="1" applyAlignment="1">
      <alignment vertical="center"/>
    </xf>
    <xf numFmtId="38" fontId="3" fillId="0" borderId="0" xfId="0" applyNumberFormat="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4" fillId="0" borderId="8"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38" fontId="3" fillId="0" borderId="0" xfId="1" applyFont="1" applyBorder="1" applyAlignment="1">
      <alignment horizontal="center" vertical="center"/>
    </xf>
    <xf numFmtId="38" fontId="1" fillId="0" borderId="0" xfId="1" applyFont="1" applyFill="1" applyBorder="1" applyAlignment="1" applyProtection="1">
      <alignment horizontal="center" vertical="center"/>
      <protection locked="0"/>
    </xf>
    <xf numFmtId="0" fontId="0" fillId="0" borderId="0" xfId="0" applyProtection="1">
      <alignment vertical="center"/>
      <protection locked="0"/>
    </xf>
    <xf numFmtId="0" fontId="8" fillId="0" borderId="0" xfId="0" applyFont="1" applyProtection="1">
      <alignment vertical="center"/>
      <protection locked="0"/>
    </xf>
    <xf numFmtId="177" fontId="1" fillId="0" borderId="0" xfId="1" applyNumberFormat="1" applyFill="1" applyBorder="1" applyAlignment="1" applyProtection="1">
      <alignment horizontal="center" vertical="center"/>
      <protection locked="0"/>
    </xf>
    <xf numFmtId="38" fontId="1" fillId="0" borderId="0" xfId="1" applyFont="1" applyFill="1" applyBorder="1" applyAlignment="1" applyProtection="1">
      <alignment horizontal="left" vertical="center"/>
      <protection locked="0"/>
    </xf>
    <xf numFmtId="177" fontId="4" fillId="0" borderId="0" xfId="1" applyNumberFormat="1" applyFont="1" applyFill="1" applyBorder="1" applyAlignment="1" applyProtection="1">
      <alignment horizontal="left" vertical="center"/>
      <protection locked="0"/>
    </xf>
    <xf numFmtId="38" fontId="1" fillId="0" borderId="0" xfId="1" applyFont="1" applyFill="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1" fillId="0" borderId="0" xfId="1" applyFont="1" applyFill="1" applyBorder="1" applyAlignment="1" applyProtection="1">
      <alignment horizontal="right" vertical="center"/>
      <protection locked="0"/>
    </xf>
    <xf numFmtId="177" fontId="4" fillId="0" borderId="0" xfId="1" applyNumberFormat="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1" fillId="0" borderId="0" xfId="1" applyFill="1" applyBorder="1" applyAlignment="1" applyProtection="1">
      <alignment horizontal="center" vertical="center"/>
      <protection locked="0"/>
    </xf>
    <xf numFmtId="0" fontId="0" fillId="0" borderId="0" xfId="0" applyFill="1" applyProtection="1">
      <alignment vertical="center"/>
      <protection locked="0"/>
    </xf>
    <xf numFmtId="38" fontId="4" fillId="0" borderId="0" xfId="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protection locked="0"/>
    </xf>
    <xf numFmtId="0" fontId="0" fillId="0" borderId="0" xfId="0" quotePrefix="1" applyFill="1" applyAlignment="1" applyProtection="1">
      <alignment horizontal="center" vertical="center"/>
      <protection locked="0"/>
    </xf>
    <xf numFmtId="38" fontId="1" fillId="0" borderId="11" xfId="1" applyFill="1" applyBorder="1" applyAlignment="1" applyProtection="1">
      <alignment horizontal="right" vertical="center"/>
    </xf>
    <xf numFmtId="177" fontId="1" fillId="0" borderId="11" xfId="1" applyNumberFormat="1" applyFill="1" applyBorder="1" applyProtection="1">
      <alignment vertical="center"/>
    </xf>
    <xf numFmtId="38" fontId="4" fillId="0" borderId="12" xfId="1" applyFont="1" applyFill="1" applyBorder="1" applyAlignment="1" applyProtection="1">
      <alignment horizontal="right" vertical="center"/>
    </xf>
    <xf numFmtId="38" fontId="1" fillId="0" borderId="12" xfId="1" applyFont="1" applyFill="1" applyBorder="1" applyAlignment="1" applyProtection="1">
      <alignment horizontal="right" vertical="center"/>
    </xf>
    <xf numFmtId="38" fontId="1" fillId="0" borderId="0" xfId="1" applyFont="1" applyFill="1" applyBorder="1" applyAlignment="1" applyProtection="1">
      <alignment horizontal="left" vertical="center"/>
    </xf>
    <xf numFmtId="0" fontId="9" fillId="0" borderId="0" xfId="0" applyNumberFormat="1" applyFont="1" applyProtection="1">
      <alignment vertical="center"/>
      <protection locked="0"/>
    </xf>
    <xf numFmtId="0" fontId="1" fillId="0" borderId="0" xfId="1" applyNumberFormat="1" applyFont="1" applyFill="1" applyBorder="1" applyAlignment="1" applyProtection="1">
      <alignment horizontal="center" vertical="center"/>
      <protection locked="0"/>
    </xf>
    <xf numFmtId="0" fontId="1" fillId="0" borderId="14" xfId="1" applyNumberFormat="1" applyFill="1" applyBorder="1" applyAlignment="1" applyProtection="1">
      <alignment horizontal="center" vertical="center"/>
      <protection locked="0"/>
    </xf>
    <xf numFmtId="0" fontId="1" fillId="0" borderId="14" xfId="1" applyNumberFormat="1" applyFont="1" applyFill="1" applyBorder="1" applyAlignment="1" applyProtection="1">
      <alignment horizontal="center" vertical="center"/>
      <protection locked="0"/>
    </xf>
    <xf numFmtId="0" fontId="1" fillId="0" borderId="13" xfId="1" applyNumberFormat="1" applyFill="1" applyBorder="1" applyAlignment="1" applyProtection="1">
      <alignment horizontal="center" vertical="center"/>
      <protection locked="0"/>
    </xf>
    <xf numFmtId="0" fontId="1" fillId="0" borderId="13" xfId="1" applyNumberFormat="1" applyFont="1" applyFill="1" applyBorder="1" applyAlignment="1" applyProtection="1">
      <alignment horizontal="center" vertical="center"/>
      <protection locked="0"/>
    </xf>
    <xf numFmtId="0" fontId="1" fillId="0" borderId="11"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left" vertical="center"/>
      <protection locked="0"/>
    </xf>
    <xf numFmtId="0" fontId="1" fillId="0" borderId="2"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left" vertical="center"/>
      <protection locked="0"/>
    </xf>
    <xf numFmtId="0" fontId="1" fillId="0" borderId="16" xfId="1" applyNumberFormat="1" applyFont="1" applyFill="1" applyBorder="1" applyAlignment="1" applyProtection="1">
      <alignment horizontal="center" vertical="center"/>
      <protection locked="0"/>
    </xf>
    <xf numFmtId="0" fontId="10" fillId="0" borderId="0" xfId="0" applyNumberFormat="1" applyFont="1" applyProtection="1">
      <alignment vertical="center"/>
      <protection locked="0"/>
    </xf>
    <xf numFmtId="0" fontId="1" fillId="0" borderId="17" xfId="1" applyNumberFormat="1" applyFill="1" applyBorder="1" applyAlignment="1" applyProtection="1">
      <alignment horizontal="center" vertical="center"/>
      <protection locked="0"/>
    </xf>
    <xf numFmtId="0" fontId="1" fillId="0" borderId="14" xfId="1" applyNumberFormat="1" applyFill="1" applyBorder="1" applyAlignment="1" applyProtection="1">
      <alignment horizontal="right" vertical="center"/>
    </xf>
    <xf numFmtId="38" fontId="1" fillId="0" borderId="11" xfId="1" applyFont="1" applyFill="1" applyBorder="1" applyAlignment="1" applyProtection="1">
      <alignment horizontal="right" vertical="center"/>
    </xf>
    <xf numFmtId="177" fontId="1" fillId="0" borderId="11" xfId="1" applyNumberFormat="1" applyFill="1" applyBorder="1" applyAlignment="1" applyProtection="1">
      <alignment horizontal="right" vertical="center"/>
    </xf>
    <xf numFmtId="177" fontId="1" fillId="0" borderId="11" xfId="1" applyNumberFormat="1" applyFill="1" applyBorder="1" applyAlignment="1" applyProtection="1">
      <alignment vertical="center"/>
    </xf>
    <xf numFmtId="0" fontId="15" fillId="0" borderId="0" xfId="0" applyFont="1">
      <alignment vertical="center"/>
    </xf>
    <xf numFmtId="0" fontId="14" fillId="0" borderId="0" xfId="0" applyFont="1" applyBorder="1">
      <alignment vertical="center"/>
    </xf>
    <xf numFmtId="0" fontId="1" fillId="0" borderId="14" xfId="1" applyNumberFormat="1" applyFont="1" applyFill="1" applyBorder="1" applyAlignment="1" applyProtection="1">
      <alignment horizontal="right" vertical="center"/>
    </xf>
    <xf numFmtId="0" fontId="3" fillId="0" borderId="19" xfId="0" applyFont="1" applyBorder="1">
      <alignment vertical="center"/>
    </xf>
    <xf numFmtId="0" fontId="3" fillId="0" borderId="20" xfId="0" applyFont="1" applyBorder="1">
      <alignment vertical="center"/>
    </xf>
    <xf numFmtId="0" fontId="14" fillId="0" borderId="3" xfId="0" applyFont="1" applyBorder="1">
      <alignment vertical="center"/>
    </xf>
    <xf numFmtId="0" fontId="11" fillId="2" borderId="14" xfId="0" applyNumberFormat="1" applyFont="1" applyFill="1" applyBorder="1" applyProtection="1">
      <alignment vertical="center"/>
      <protection locked="0"/>
    </xf>
    <xf numFmtId="0" fontId="11" fillId="2" borderId="13" xfId="0" applyNumberFormat="1"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14" xfId="0" applyFont="1" applyFill="1" applyBorder="1" applyProtection="1">
      <alignment vertical="center"/>
      <protection locked="0"/>
    </xf>
    <xf numFmtId="0" fontId="11" fillId="2" borderId="13" xfId="0" applyFont="1" applyFill="1" applyBorder="1" applyAlignment="1" applyProtection="1">
      <alignment horizontal="left" vertical="center" indent="1"/>
      <protection locked="0"/>
    </xf>
    <xf numFmtId="38" fontId="11" fillId="2" borderId="13" xfId="1" applyFont="1" applyFill="1" applyBorder="1" applyAlignment="1" applyProtection="1">
      <alignment horizontal="right" vertical="center"/>
      <protection locked="0"/>
    </xf>
    <xf numFmtId="0" fontId="11" fillId="2" borderId="14" xfId="1" applyNumberFormat="1" applyFont="1" applyFill="1" applyBorder="1" applyProtection="1">
      <alignment vertical="center"/>
      <protection locked="0"/>
    </xf>
    <xf numFmtId="38" fontId="4" fillId="3" borderId="21" xfId="1" quotePrefix="1" applyFont="1" applyFill="1" applyBorder="1" applyAlignment="1" applyProtection="1">
      <alignment vertical="center"/>
      <protection locked="0"/>
    </xf>
    <xf numFmtId="0" fontId="4" fillId="3" borderId="12" xfId="1" applyNumberFormat="1" applyFont="1" applyFill="1" applyBorder="1" applyAlignment="1" applyProtection="1">
      <alignment horizontal="center" vertical="center"/>
      <protection locked="0"/>
    </xf>
    <xf numFmtId="177" fontId="18" fillId="4" borderId="11" xfId="1" applyNumberFormat="1" applyFont="1" applyFill="1" applyBorder="1" applyAlignment="1" applyProtection="1">
      <alignment horizontal="center" vertical="center"/>
    </xf>
    <xf numFmtId="0" fontId="3" fillId="5" borderId="0" xfId="0" applyFont="1" applyFill="1" applyBorder="1">
      <alignment vertical="center"/>
    </xf>
    <xf numFmtId="38" fontId="1" fillId="6" borderId="14" xfId="1" applyFill="1" applyBorder="1" applyAlignment="1" applyProtection="1">
      <alignment horizontal="right" vertical="center"/>
      <protection locked="0"/>
    </xf>
    <xf numFmtId="38" fontId="1" fillId="6" borderId="13" xfId="1" applyFont="1" applyFill="1" applyBorder="1" applyAlignment="1" applyProtection="1">
      <alignment horizontal="right" vertical="center"/>
      <protection locked="0"/>
    </xf>
    <xf numFmtId="38" fontId="1" fillId="4" borderId="13" xfId="1" applyFont="1" applyFill="1" applyBorder="1" applyAlignment="1" applyProtection="1">
      <alignment horizontal="right" vertical="center"/>
      <protection locked="0"/>
    </xf>
    <xf numFmtId="0" fontId="0" fillId="0" borderId="13"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0" fontId="0" fillId="8" borderId="15" xfId="0" applyNumberFormat="1" applyFill="1" applyBorder="1" applyAlignment="1" applyProtection="1">
      <alignment horizontal="center" vertical="center"/>
      <protection locked="0"/>
    </xf>
    <xf numFmtId="0" fontId="0" fillId="8" borderId="22" xfId="0" applyNumberFormat="1" applyFill="1" applyBorder="1" applyAlignment="1" applyProtection="1">
      <alignment horizontal="center" vertical="center"/>
      <protection locked="0"/>
    </xf>
    <xf numFmtId="0" fontId="0" fillId="8" borderId="23" xfId="0" applyNumberFormat="1" applyFill="1" applyBorder="1" applyAlignment="1" applyProtection="1">
      <alignment horizontal="center" vertical="center"/>
      <protection locked="0"/>
    </xf>
    <xf numFmtId="0" fontId="1" fillId="8" borderId="24" xfId="1" applyNumberFormat="1" applyFont="1" applyFill="1" applyBorder="1" applyAlignment="1" applyProtection="1">
      <alignment horizontal="center" vertical="center"/>
      <protection locked="0"/>
    </xf>
    <xf numFmtId="0" fontId="1" fillId="8" borderId="24" xfId="1" applyNumberFormat="1" applyFill="1" applyBorder="1" applyAlignment="1" applyProtection="1">
      <alignment horizontal="center" vertical="center"/>
      <protection locked="0"/>
    </xf>
    <xf numFmtId="38" fontId="11" fillId="2" borderId="25" xfId="1" applyFont="1" applyFill="1" applyBorder="1" applyProtection="1">
      <alignment vertical="center"/>
      <protection locked="0"/>
    </xf>
    <xf numFmtId="38" fontId="11" fillId="2" borderId="13" xfId="1" applyFont="1" applyFill="1" applyBorder="1" applyProtection="1">
      <alignment vertical="center"/>
      <protection locked="0"/>
    </xf>
    <xf numFmtId="0" fontId="0" fillId="9" borderId="15" xfId="0" applyNumberFormat="1" applyFill="1" applyBorder="1" applyAlignment="1" applyProtection="1">
      <alignment horizontal="center" vertical="center"/>
      <protection locked="0"/>
    </xf>
    <xf numFmtId="0" fontId="0" fillId="9" borderId="22" xfId="0" applyNumberFormat="1" applyFill="1" applyBorder="1" applyAlignment="1" applyProtection="1">
      <alignment horizontal="center" vertical="center"/>
      <protection locked="0"/>
    </xf>
    <xf numFmtId="0" fontId="0" fillId="9" borderId="23" xfId="0" applyNumberFormat="1" applyFill="1" applyBorder="1" applyAlignment="1" applyProtection="1">
      <alignment horizontal="center" vertical="center"/>
      <protection locked="0"/>
    </xf>
    <xf numFmtId="0" fontId="1" fillId="9" borderId="24" xfId="1"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left" vertical="center" indent="1"/>
      <protection locked="0"/>
    </xf>
    <xf numFmtId="0" fontId="1" fillId="0" borderId="26" xfId="1" applyNumberFormat="1" applyFill="1" applyBorder="1" applyAlignment="1" applyProtection="1">
      <alignment horizontal="center" vertical="center"/>
      <protection locked="0"/>
    </xf>
    <xf numFmtId="38" fontId="1" fillId="4" borderId="26" xfId="1" applyFont="1" applyFill="1" applyBorder="1" applyAlignment="1" applyProtection="1">
      <alignment horizontal="right" vertical="center"/>
      <protection locked="0"/>
    </xf>
    <xf numFmtId="38" fontId="1" fillId="6" borderId="26" xfId="1" applyFont="1" applyFill="1" applyBorder="1" applyAlignment="1" applyProtection="1">
      <alignment horizontal="right" vertical="center"/>
      <protection locked="0"/>
    </xf>
    <xf numFmtId="38" fontId="11" fillId="0" borderId="26" xfId="1" applyFont="1" applyFill="1" applyBorder="1" applyAlignment="1" applyProtection="1">
      <alignment horizontal="right" vertical="center"/>
      <protection locked="0"/>
    </xf>
    <xf numFmtId="0" fontId="19" fillId="0" borderId="26" xfId="1" applyNumberFormat="1" applyFont="1" applyFill="1" applyBorder="1" applyAlignment="1" applyProtection="1">
      <alignment horizontal="center" vertical="center"/>
      <protection locked="0"/>
    </xf>
    <xf numFmtId="38" fontId="11" fillId="0" borderId="26" xfId="1" applyFont="1" applyFill="1" applyBorder="1" applyProtection="1">
      <alignment vertical="center"/>
      <protection locked="0"/>
    </xf>
    <xf numFmtId="0" fontId="11" fillId="2" borderId="26" xfId="0" applyFont="1" applyFill="1" applyBorder="1" applyAlignment="1" applyProtection="1">
      <alignment horizontal="left" vertical="center" indent="1"/>
      <protection locked="0"/>
    </xf>
    <xf numFmtId="0" fontId="0" fillId="0" borderId="0" xfId="1" applyNumberFormat="1" applyFont="1" applyFill="1" applyBorder="1" applyAlignment="1" applyProtection="1">
      <alignment horizontal="left" vertical="center"/>
      <protection locked="0"/>
    </xf>
    <xf numFmtId="38" fontId="0" fillId="0" borderId="0" xfId="1" applyFont="1" applyFill="1" applyBorder="1" applyAlignment="1" applyProtection="1">
      <alignment vertical="center" wrapText="1"/>
    </xf>
    <xf numFmtId="0" fontId="0" fillId="0" borderId="11" xfId="1" applyNumberFormat="1" applyFont="1" applyFill="1" applyBorder="1" applyAlignment="1" applyProtection="1">
      <alignment horizontal="center" vertical="center"/>
      <protection locked="0"/>
    </xf>
    <xf numFmtId="38" fontId="0" fillId="0" borderId="0" xfId="1" applyFont="1" applyFill="1" applyBorder="1" applyAlignment="1" applyProtection="1">
      <alignment horizontal="left" vertical="center"/>
      <protection locked="0"/>
    </xf>
    <xf numFmtId="0" fontId="0" fillId="0" borderId="0" xfId="0" applyAlignment="1" applyProtection="1">
      <alignment horizontal="right" vertical="center"/>
      <protection locked="0"/>
    </xf>
    <xf numFmtId="0" fontId="4" fillId="3" borderId="24" xfId="1" applyNumberFormat="1" applyFont="1" applyFill="1" applyBorder="1" applyAlignment="1" applyProtection="1">
      <alignment horizontal="center" vertical="center"/>
      <protection locked="0"/>
    </xf>
    <xf numFmtId="0" fontId="4" fillId="3" borderId="11" xfId="1" applyNumberFormat="1" applyFont="1" applyFill="1" applyBorder="1" applyAlignment="1" applyProtection="1">
      <alignment horizontal="center" vertical="center"/>
      <protection locked="0"/>
    </xf>
    <xf numFmtId="0" fontId="0" fillId="0" borderId="0" xfId="0" applyFont="1" applyBorder="1">
      <alignment vertical="center"/>
    </xf>
    <xf numFmtId="0" fontId="1" fillId="0" borderId="0" xfId="1" applyNumberFormat="1" applyFont="1" applyFill="1" applyBorder="1" applyAlignment="1" applyProtection="1">
      <alignment horizontal="center" vertical="center"/>
      <protection locked="0"/>
    </xf>
    <xf numFmtId="180" fontId="11" fillId="0" borderId="27" xfId="1" applyNumberFormat="1" applyFont="1" applyFill="1" applyBorder="1" applyProtection="1">
      <alignment vertical="center"/>
      <protection locked="0"/>
    </xf>
    <xf numFmtId="40" fontId="1" fillId="0" borderId="13" xfId="1" applyNumberFormat="1" applyFont="1" applyFill="1" applyBorder="1" applyAlignment="1" applyProtection="1">
      <alignment horizontal="right" vertical="center"/>
    </xf>
    <xf numFmtId="0" fontId="11" fillId="0" borderId="14" xfId="1" applyNumberFormat="1" applyFont="1" applyFill="1" applyBorder="1" applyProtection="1">
      <alignment vertical="center"/>
      <protection locked="0"/>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0" xfId="1" applyFont="1" applyBorder="1" applyAlignment="1">
      <alignment horizontal="center" vertical="center"/>
    </xf>
    <xf numFmtId="178" fontId="4"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0" applyNumberFormat="1" applyFont="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0" fontId="0" fillId="0" borderId="0" xfId="1" applyNumberFormat="1" applyFont="1" applyFill="1" applyBorder="1" applyAlignment="1" applyProtection="1">
      <alignment vertical="center"/>
      <protection locked="0"/>
    </xf>
    <xf numFmtId="0" fontId="0" fillId="8" borderId="24" xfId="1" applyNumberFormat="1" applyFont="1" applyFill="1" applyBorder="1" applyAlignment="1" applyProtection="1">
      <alignment horizontal="center" vertical="center"/>
      <protection locked="0"/>
    </xf>
    <xf numFmtId="2" fontId="11" fillId="2" borderId="14" xfId="1" applyNumberFormat="1" applyFont="1" applyFill="1" applyBorder="1" applyAlignment="1" applyProtection="1">
      <alignment horizontal="right" vertical="center"/>
      <protection locked="0"/>
    </xf>
    <xf numFmtId="0" fontId="0" fillId="0" borderId="0" xfId="0" applyNumberFormat="1" applyAlignment="1" applyProtection="1">
      <alignment vertical="center"/>
      <protection locked="0"/>
    </xf>
    <xf numFmtId="0" fontId="4" fillId="0" borderId="0" xfId="1" applyNumberFormat="1" applyFont="1" applyFill="1" applyBorder="1" applyAlignment="1" applyProtection="1">
      <alignment vertical="center"/>
      <protection locked="0"/>
    </xf>
    <xf numFmtId="38" fontId="4" fillId="0" borderId="0" xfId="1" applyFont="1" applyFill="1" applyBorder="1" applyAlignment="1" applyProtection="1">
      <alignment vertical="center"/>
    </xf>
    <xf numFmtId="38" fontId="1" fillId="0" borderId="0" xfId="1" applyFont="1" applyFill="1" applyBorder="1" applyAlignment="1" applyProtection="1">
      <alignment vertical="center"/>
      <protection locked="0"/>
    </xf>
    <xf numFmtId="0" fontId="16" fillId="0" borderId="3" xfId="0" applyFont="1" applyBorder="1">
      <alignment vertical="center"/>
    </xf>
    <xf numFmtId="0" fontId="22" fillId="0" borderId="3" xfId="0" applyFont="1" applyBorder="1">
      <alignment vertical="center"/>
    </xf>
    <xf numFmtId="0" fontId="22" fillId="0" borderId="0" xfId="0" applyFont="1" applyBorder="1">
      <alignment vertical="center"/>
    </xf>
    <xf numFmtId="0" fontId="21" fillId="0" borderId="18" xfId="0" applyFont="1" applyBorder="1">
      <alignment vertical="center"/>
    </xf>
    <xf numFmtId="0" fontId="16" fillId="0" borderId="0" xfId="0" applyFont="1" applyBorder="1">
      <alignment vertical="center"/>
    </xf>
    <xf numFmtId="0" fontId="14" fillId="0" borderId="19" xfId="0" applyFont="1" applyBorder="1">
      <alignment vertical="center"/>
    </xf>
    <xf numFmtId="0" fontId="17" fillId="0" borderId="19" xfId="0" applyFont="1" applyBorder="1">
      <alignment vertical="center"/>
    </xf>
    <xf numFmtId="0" fontId="0" fillId="0" borderId="16" xfId="1" applyNumberFormat="1" applyFont="1" applyFill="1" applyBorder="1" applyAlignment="1" applyProtection="1">
      <alignment horizontal="center" vertical="center"/>
      <protection locked="0"/>
    </xf>
    <xf numFmtId="181" fontId="11" fillId="0" borderId="14" xfId="1" applyNumberFormat="1" applyFont="1" applyFill="1" applyBorder="1" applyProtection="1">
      <alignment vertical="center"/>
      <protection locked="0"/>
    </xf>
    <xf numFmtId="181" fontId="11" fillId="2" borderId="14" xfId="1" applyNumberFormat="1" applyFont="1" applyFill="1" applyBorder="1" applyProtection="1">
      <alignment vertical="center"/>
      <protection locked="0"/>
    </xf>
    <xf numFmtId="0" fontId="13"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Fill="1" applyBorder="1" applyAlignment="1">
      <alignment horizontal="left" vertical="center"/>
    </xf>
    <xf numFmtId="38" fontId="14" fillId="2" borderId="12" xfId="1" applyFont="1" applyFill="1" applyBorder="1" applyAlignment="1">
      <alignment horizontal="center" vertical="center"/>
    </xf>
    <xf numFmtId="0" fontId="3" fillId="0" borderId="12" xfId="0" applyFont="1" applyFill="1" applyBorder="1" applyAlignment="1">
      <alignment horizontal="left" vertical="center" wrapText="1"/>
    </xf>
    <xf numFmtId="38" fontId="3" fillId="0" borderId="12" xfId="1" applyFont="1" applyBorder="1" applyAlignment="1">
      <alignment horizontal="center" vertical="center"/>
    </xf>
    <xf numFmtId="38" fontId="3" fillId="0" borderId="15" xfId="0" applyNumberFormat="1" applyFont="1" applyBorder="1" applyAlignment="1">
      <alignment horizontal="center" vertical="center"/>
    </xf>
    <xf numFmtId="38" fontId="3" fillId="0" borderId="22" xfId="0" applyNumberFormat="1" applyFont="1" applyBorder="1" applyAlignment="1">
      <alignment horizontal="center" vertical="center"/>
    </xf>
    <xf numFmtId="38" fontId="3" fillId="0" borderId="23" xfId="0" applyNumberFormat="1"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0"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38" fontId="3" fillId="0" borderId="0" xfId="0" applyNumberFormat="1" applyFont="1" applyFill="1" applyBorder="1" applyAlignment="1">
      <alignment horizontal="center" vertical="center"/>
    </xf>
    <xf numFmtId="0" fontId="3" fillId="0" borderId="2" xfId="0" applyFont="1" applyBorder="1" applyAlignment="1">
      <alignment horizontal="center" vertical="center"/>
    </xf>
    <xf numFmtId="38" fontId="3" fillId="0" borderId="2" xfId="0" applyNumberFormat="1" applyFont="1" applyBorder="1" applyAlignment="1">
      <alignment horizontal="center" vertical="center"/>
    </xf>
    <xf numFmtId="38" fontId="3" fillId="5" borderId="0" xfId="0" applyNumberFormat="1" applyFont="1" applyFill="1" applyBorder="1" applyAlignment="1">
      <alignment horizontal="center" vertical="center"/>
    </xf>
    <xf numFmtId="0" fontId="3" fillId="5" borderId="0" xfId="0" applyFont="1" applyFill="1" applyBorder="1" applyAlignment="1">
      <alignment horizontal="center" vertical="center"/>
    </xf>
    <xf numFmtId="38" fontId="3" fillId="0" borderId="0" xfId="1" applyFont="1" applyBorder="1" applyAlignment="1">
      <alignment horizontal="center" vertical="center"/>
    </xf>
    <xf numFmtId="38" fontId="4" fillId="5" borderId="2" xfId="0" applyNumberFormat="1" applyFont="1" applyFill="1" applyBorder="1" applyAlignment="1">
      <alignment horizontal="center" vertical="center"/>
    </xf>
    <xf numFmtId="38" fontId="4" fillId="5" borderId="2" xfId="1" applyFont="1" applyFill="1" applyBorder="1" applyAlignment="1">
      <alignment horizontal="center" vertical="center"/>
    </xf>
    <xf numFmtId="38" fontId="3" fillId="0" borderId="0" xfId="1" applyFont="1" applyFill="1" applyBorder="1" applyAlignment="1">
      <alignment horizontal="center" vertical="center"/>
    </xf>
    <xf numFmtId="0" fontId="0" fillId="3" borderId="24" xfId="0" applyNumberFormat="1" applyFill="1" applyBorder="1" applyAlignment="1" applyProtection="1">
      <alignment horizontal="center" vertical="center"/>
      <protection locked="0"/>
    </xf>
    <xf numFmtId="0" fontId="0" fillId="3" borderId="29" xfId="0" applyNumberFormat="1" applyFill="1" applyBorder="1" applyAlignment="1" applyProtection="1">
      <alignment horizontal="center" vertical="center"/>
      <protection locked="0"/>
    </xf>
    <xf numFmtId="0" fontId="4" fillId="3" borderId="30" xfId="1" applyNumberFormat="1" applyFont="1" applyFill="1" applyBorder="1" applyAlignment="1" applyProtection="1">
      <alignment horizontal="center" vertical="center"/>
      <protection locked="0"/>
    </xf>
    <xf numFmtId="0" fontId="4" fillId="3" borderId="28" xfId="1" quotePrefix="1" applyNumberFormat="1" applyFont="1" applyFill="1" applyBorder="1" applyAlignment="1" applyProtection="1">
      <alignment horizontal="center" vertical="center"/>
      <protection locked="0"/>
    </xf>
    <xf numFmtId="0" fontId="4" fillId="3" borderId="31" xfId="1" quotePrefix="1" applyNumberFormat="1" applyFont="1" applyFill="1" applyBorder="1" applyAlignment="1" applyProtection="1">
      <alignment horizontal="center" vertical="center"/>
      <protection locked="0"/>
    </xf>
    <xf numFmtId="0" fontId="4" fillId="3" borderId="21" xfId="1" quotePrefix="1" applyNumberFormat="1" applyFont="1" applyFill="1" applyBorder="1" applyAlignment="1" applyProtection="1">
      <alignment horizontal="center" vertical="center"/>
      <protection locked="0"/>
    </xf>
    <xf numFmtId="0" fontId="4" fillId="3" borderId="2" xfId="1" quotePrefix="1" applyNumberFormat="1" applyFont="1" applyFill="1" applyBorder="1" applyAlignment="1" applyProtection="1">
      <alignment horizontal="center" vertical="center"/>
      <protection locked="0"/>
    </xf>
    <xf numFmtId="0" fontId="4" fillId="3" borderId="33" xfId="1" quotePrefix="1" applyNumberFormat="1" applyFont="1" applyFill="1" applyBorder="1" applyAlignment="1" applyProtection="1">
      <alignment horizontal="center" vertical="center"/>
      <protection locked="0"/>
    </xf>
    <xf numFmtId="0" fontId="4" fillId="3" borderId="32" xfId="1" quotePrefix="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alignment horizontal="center" vertical="center"/>
      <protection locked="0"/>
    </xf>
    <xf numFmtId="0" fontId="7" fillId="3" borderId="24" xfId="1" applyNumberFormat="1" applyFont="1" applyFill="1" applyBorder="1" applyAlignment="1" applyProtection="1">
      <alignment horizontal="center" vertical="center" wrapText="1"/>
      <protection locked="0"/>
    </xf>
    <xf numFmtId="0" fontId="7" fillId="3" borderId="29" xfId="1" applyNumberFormat="1" applyFont="1" applyFill="1" applyBorder="1" applyAlignment="1" applyProtection="1">
      <alignment horizontal="center" vertical="center" wrapText="1"/>
      <protection locked="0"/>
    </xf>
    <xf numFmtId="0" fontId="20" fillId="11" borderId="30" xfId="0" applyNumberFormat="1" applyFont="1" applyFill="1" applyBorder="1" applyAlignment="1" applyProtection="1">
      <alignment horizontal="center" vertical="center" wrapText="1"/>
      <protection locked="0"/>
    </xf>
    <xf numFmtId="0" fontId="20" fillId="11" borderId="21" xfId="0" applyNumberFormat="1" applyFont="1" applyFill="1" applyBorder="1" applyAlignment="1" applyProtection="1">
      <alignment horizontal="center" vertical="center" wrapText="1"/>
      <protection locked="0"/>
    </xf>
    <xf numFmtId="0" fontId="11" fillId="2" borderId="14" xfId="0" applyNumberFormat="1" applyFont="1" applyFill="1" applyBorder="1" applyAlignment="1" applyProtection="1">
      <alignment horizontal="center" vertical="center"/>
      <protection locked="0"/>
    </xf>
    <xf numFmtId="0" fontId="11" fillId="2" borderId="13"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11" xfId="0" applyNumberFormat="1" applyFont="1" applyFill="1" applyBorder="1" applyAlignment="1" applyProtection="1">
      <alignment horizontal="center" vertical="center"/>
      <protection locked="0"/>
    </xf>
    <xf numFmtId="0" fontId="11" fillId="2" borderId="24" xfId="1" applyNumberFormat="1" applyFont="1" applyFill="1" applyBorder="1" applyAlignment="1" applyProtection="1">
      <alignment horizontal="center" vertical="center"/>
      <protection locked="0"/>
    </xf>
    <xf numFmtId="0" fontId="11" fillId="2" borderId="27" xfId="1" applyNumberFormat="1" applyFont="1" applyFill="1" applyBorder="1" applyAlignment="1" applyProtection="1">
      <alignment horizontal="center" vertical="center"/>
      <protection locked="0"/>
    </xf>
    <xf numFmtId="0" fontId="11" fillId="2" borderId="29" xfId="1" applyNumberFormat="1" applyFont="1" applyFill="1" applyBorder="1" applyAlignment="1" applyProtection="1">
      <alignment horizontal="center" vertical="center"/>
      <protection locked="0"/>
    </xf>
    <xf numFmtId="0" fontId="1" fillId="0" borderId="24" xfId="1" applyNumberFormat="1" applyFill="1" applyBorder="1" applyAlignment="1" applyProtection="1">
      <alignment horizontal="center" vertical="center"/>
    </xf>
    <xf numFmtId="0" fontId="1" fillId="0" borderId="25" xfId="1" applyNumberFormat="1" applyFill="1" applyBorder="1" applyAlignment="1" applyProtection="1">
      <alignment horizontal="center" vertical="center"/>
    </xf>
    <xf numFmtId="38" fontId="1" fillId="0" borderId="26" xfId="1" applyFill="1" applyBorder="1" applyAlignment="1" applyProtection="1">
      <alignment horizontal="center" vertical="center"/>
    </xf>
    <xf numFmtId="38" fontId="1" fillId="0" borderId="29" xfId="1" applyFill="1" applyBorder="1" applyAlignment="1" applyProtection="1">
      <alignment horizontal="center" vertical="center"/>
    </xf>
    <xf numFmtId="0" fontId="4" fillId="7" borderId="15" xfId="0" applyNumberFormat="1" applyFont="1" applyFill="1" applyBorder="1" applyAlignment="1" applyProtection="1">
      <alignment horizontal="center" vertical="center"/>
      <protection locked="0"/>
    </xf>
    <xf numFmtId="0" fontId="4" fillId="7" borderId="22" xfId="0" applyNumberFormat="1" applyFont="1" applyFill="1" applyBorder="1" applyAlignment="1" applyProtection="1">
      <alignment horizontal="center" vertical="center"/>
      <protection locked="0"/>
    </xf>
    <xf numFmtId="0" fontId="4" fillId="7" borderId="23" xfId="0" applyNumberFormat="1" applyFont="1" applyFill="1" applyBorder="1" applyAlignment="1" applyProtection="1">
      <alignment horizontal="center" vertical="center"/>
      <protection locked="0"/>
    </xf>
    <xf numFmtId="0" fontId="4" fillId="5" borderId="15" xfId="0" applyNumberFormat="1" applyFont="1" applyFill="1" applyBorder="1" applyAlignment="1" applyProtection="1">
      <alignment horizontal="center" vertical="center"/>
      <protection locked="0"/>
    </xf>
    <xf numFmtId="0" fontId="4" fillId="5" borderId="22"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4" fillId="10" borderId="15" xfId="0" applyNumberFormat="1" applyFont="1" applyFill="1" applyBorder="1" applyAlignment="1" applyProtection="1">
      <alignment horizontal="center" vertical="center"/>
      <protection locked="0"/>
    </xf>
    <xf numFmtId="0" fontId="4" fillId="10" borderId="23" xfId="0" applyNumberFormat="1"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protection locked="0"/>
    </xf>
    <xf numFmtId="179" fontId="1" fillId="0" borderId="0"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38" fontId="1" fillId="0" borderId="0" xfId="1" applyFont="1" applyFill="1" applyBorder="1" applyAlignment="1" applyProtection="1">
      <alignment horizontal="center" vertical="center"/>
    </xf>
    <xf numFmtId="38" fontId="1" fillId="0" borderId="28" xfId="1" applyFont="1" applyFill="1" applyBorder="1" applyAlignment="1" applyProtection="1">
      <alignment horizontal="center" vertical="center" wrapText="1"/>
      <protection locked="0"/>
    </xf>
    <xf numFmtId="38" fontId="1" fillId="0" borderId="31" xfId="1" applyFont="1" applyFill="1" applyBorder="1" applyAlignment="1" applyProtection="1">
      <alignment horizontal="center" vertical="center" wrapText="1"/>
      <protection locked="0"/>
    </xf>
    <xf numFmtId="0" fontId="1" fillId="0" borderId="15" xfId="1" applyNumberFormat="1" applyFont="1" applyFill="1" applyBorder="1" applyAlignment="1" applyProtection="1">
      <alignment horizontal="center" vertical="center"/>
      <protection locked="0"/>
    </xf>
    <xf numFmtId="0" fontId="1" fillId="0" borderId="23" xfId="1" applyNumberFormat="1" applyFont="1" applyFill="1" applyBorder="1" applyAlignment="1" applyProtection="1">
      <alignment horizontal="center" vertical="center"/>
      <protection locked="0"/>
    </xf>
    <xf numFmtId="177" fontId="4" fillId="0" borderId="28" xfId="1" applyNumberFormat="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0" fontId="1" fillId="0" borderId="0" xfId="1" applyNumberFormat="1" applyFill="1" applyBorder="1" applyAlignment="1" applyProtection="1">
      <alignment horizontal="center" vertical="center"/>
      <protection locked="0"/>
    </xf>
    <xf numFmtId="0" fontId="0" fillId="0" borderId="0"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indent="1"/>
      <protection locked="0"/>
    </xf>
    <xf numFmtId="38" fontId="0" fillId="0" borderId="0" xfId="1" applyFont="1" applyFill="1" applyBorder="1" applyAlignment="1" applyProtection="1">
      <alignment horizontal="left" vertical="center" wrapText="1"/>
    </xf>
    <xf numFmtId="0" fontId="0" fillId="0" borderId="0" xfId="0" applyAlignment="1" applyProtection="1">
      <alignment horizontal="left" vertical="center"/>
      <protection locked="0"/>
    </xf>
    <xf numFmtId="38" fontId="0" fillId="0" borderId="0" xfId="1" applyFont="1" applyFill="1" applyBorder="1" applyAlignment="1" applyProtection="1">
      <alignment horizontal="left" vertical="center" wrapText="1"/>
      <protection locked="0"/>
    </xf>
    <xf numFmtId="0" fontId="0" fillId="3" borderId="24" xfId="0" applyNumberFormat="1" applyFill="1" applyBorder="1" applyAlignment="1" applyProtection="1">
      <alignment horizontal="left" vertical="center" indent="2"/>
      <protection locked="0"/>
    </xf>
    <xf numFmtId="0" fontId="0" fillId="3" borderId="29" xfId="0" applyNumberFormat="1" applyFill="1" applyBorder="1" applyAlignment="1" applyProtection="1">
      <alignment horizontal="left" vertical="center" indent="2"/>
      <protection locked="0"/>
    </xf>
    <xf numFmtId="38" fontId="0" fillId="12" borderId="0" xfId="1" applyFont="1" applyFill="1" applyBorder="1" applyAlignment="1" applyProtection="1">
      <alignment horizontal="left" vertical="center" wrapText="1"/>
    </xf>
  </cellXfs>
  <cellStyles count="4">
    <cellStyle name="桁区切り" xfId="1" builtinId="6"/>
    <cellStyle name="中央" xfId="2" xr:uid="{00000000-0005-0000-0000-000001000000}"/>
    <cellStyle name="標準" xfId="0" builtinId="0"/>
    <cellStyle name="未定義" xfId="3" xr:uid="{00000000-0005-0000-0000-00000300000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076325" y="83534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10" name="Text Box 12">
          <a:extLst>
            <a:ext uri="{FF2B5EF4-FFF2-40B4-BE49-F238E27FC236}">
              <a16:creationId xmlns:a16="http://schemas.microsoft.com/office/drawing/2014/main" id="{00000000-0008-0000-0000-00000A00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1562099</xdr:colOff>
      <xdr:row>78</xdr:row>
      <xdr:rowOff>38101</xdr:rowOff>
    </xdr:from>
    <xdr:to>
      <xdr:col>0</xdr:col>
      <xdr:colOff>1857374</xdr:colOff>
      <xdr:row>79</xdr:row>
      <xdr:rowOff>152401</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562099" y="142017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590675" y="135159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42875" y="12649200"/>
          <a:ext cx="19364325" cy="28860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9" name="Freeform 13">
          <a:extLst>
            <a:ext uri="{FF2B5EF4-FFF2-40B4-BE49-F238E27FC236}">
              <a16:creationId xmlns:a16="http://schemas.microsoft.com/office/drawing/2014/main" id="{00000000-0008-0000-0100-000009000000}"/>
            </a:ext>
          </a:extLst>
        </xdr:cNvPr>
        <xdr:cNvSpPr>
          <a:spLocks/>
        </xdr:cNvSpPr>
      </xdr:nvSpPr>
      <xdr:spPr bwMode="auto">
        <a:xfrm>
          <a:off x="1026795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15" name="Rectangle 24">
          <a:extLst>
            <a:ext uri="{FF2B5EF4-FFF2-40B4-BE49-F238E27FC236}">
              <a16:creationId xmlns:a16="http://schemas.microsoft.com/office/drawing/2014/main" id="{00000000-0008-0000-0100-00000F0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16" name="Text Box 25">
          <a:extLst>
            <a:ext uri="{FF2B5EF4-FFF2-40B4-BE49-F238E27FC236}">
              <a16:creationId xmlns:a16="http://schemas.microsoft.com/office/drawing/2014/main" id="{00000000-0008-0000-0100-000010000000}"/>
            </a:ext>
          </a:extLst>
        </xdr:cNvPr>
        <xdr:cNvSpPr txBox="1">
          <a:spLocks noChangeArrowheads="1"/>
        </xdr:cNvSpPr>
      </xdr:nvSpPr>
      <xdr:spPr bwMode="auto">
        <a:xfrm>
          <a:off x="1838325" y="552450"/>
          <a:ext cx="2647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76200</xdr:colOff>
      <xdr:row>1</xdr:row>
      <xdr:rowOff>38100</xdr:rowOff>
    </xdr:from>
    <xdr:to>
      <xdr:col>4</xdr:col>
      <xdr:colOff>428625</xdr:colOff>
      <xdr:row>2</xdr:row>
      <xdr:rowOff>171450</xdr:rowOff>
    </xdr:to>
    <xdr:sp macro="" textlink="">
      <xdr:nvSpPr>
        <xdr:cNvPr id="17" name="Rectangle 26">
          <a:extLst>
            <a:ext uri="{FF2B5EF4-FFF2-40B4-BE49-F238E27FC236}">
              <a16:creationId xmlns:a16="http://schemas.microsoft.com/office/drawing/2014/main" id="{00000000-0008-0000-0100-000011000000}"/>
            </a:ext>
          </a:extLst>
        </xdr:cNvPr>
        <xdr:cNvSpPr>
          <a:spLocks noChangeArrowheads="1"/>
        </xdr:cNvSpPr>
      </xdr:nvSpPr>
      <xdr:spPr bwMode="auto">
        <a:xfrm>
          <a:off x="76200" y="428625"/>
          <a:ext cx="4629150"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20" name="Freeform 13">
          <a:extLst>
            <a:ext uri="{FF2B5EF4-FFF2-40B4-BE49-F238E27FC236}">
              <a16:creationId xmlns:a16="http://schemas.microsoft.com/office/drawing/2014/main" id="{00000000-0008-0000-0100-000014000000}"/>
            </a:ext>
          </a:extLst>
        </xdr:cNvPr>
        <xdr:cNvSpPr>
          <a:spLocks/>
        </xdr:cNvSpPr>
      </xdr:nvSpPr>
      <xdr:spPr bwMode="auto">
        <a:xfrm>
          <a:off x="806767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1" name="下矢印 20">
          <a:extLst>
            <a:ext uri="{FF2B5EF4-FFF2-40B4-BE49-F238E27FC236}">
              <a16:creationId xmlns:a16="http://schemas.microsoft.com/office/drawing/2014/main" id="{00000000-0008-0000-0100-000015000000}"/>
            </a:ext>
          </a:extLst>
        </xdr:cNvPr>
        <xdr:cNvSpPr/>
      </xdr:nvSpPr>
      <xdr:spPr>
        <a:xfrm>
          <a:off x="1238250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23" name="Text Box 3">
          <a:extLst>
            <a:ext uri="{FF2B5EF4-FFF2-40B4-BE49-F238E27FC236}">
              <a16:creationId xmlns:a16="http://schemas.microsoft.com/office/drawing/2014/main" id="{00000000-0008-0000-0100-000017000000}"/>
            </a:ext>
          </a:extLst>
        </xdr:cNvPr>
        <xdr:cNvSpPr txBox="1">
          <a:spLocks noChangeArrowheads="1"/>
        </xdr:cNvSpPr>
      </xdr:nvSpPr>
      <xdr:spPr bwMode="auto">
        <a:xfrm>
          <a:off x="1562099" y="1662112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24" name="Text Box 4">
          <a:extLst>
            <a:ext uri="{FF2B5EF4-FFF2-40B4-BE49-F238E27FC236}">
              <a16:creationId xmlns:a16="http://schemas.microsoft.com/office/drawing/2014/main" id="{00000000-0008-0000-0100-000018000000}"/>
            </a:ext>
          </a:extLst>
        </xdr:cNvPr>
        <xdr:cNvSpPr txBox="1">
          <a:spLocks noChangeArrowheads="1"/>
        </xdr:cNvSpPr>
      </xdr:nvSpPr>
      <xdr:spPr bwMode="auto">
        <a:xfrm>
          <a:off x="1590675" y="162782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790699" y="17478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26" name="Text Box 4">
          <a:extLst>
            <a:ext uri="{FF2B5EF4-FFF2-40B4-BE49-F238E27FC236}">
              <a16:creationId xmlns:a16="http://schemas.microsoft.com/office/drawing/2014/main" id="{00000000-0008-0000-0100-00001A000000}"/>
            </a:ext>
          </a:extLst>
        </xdr:cNvPr>
        <xdr:cNvSpPr txBox="1">
          <a:spLocks noChangeArrowheads="1"/>
        </xdr:cNvSpPr>
      </xdr:nvSpPr>
      <xdr:spPr bwMode="auto">
        <a:xfrm>
          <a:off x="1800225" y="171640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5122" name="Text Box 2">
          <a:extLst>
            <a:ext uri="{FF2B5EF4-FFF2-40B4-BE49-F238E27FC236}">
              <a16:creationId xmlns:a16="http://schemas.microsoft.com/office/drawing/2014/main" id="{00000000-0008-0000-0200-000002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5123" name="Text Box 3">
          <a:extLst>
            <a:ext uri="{FF2B5EF4-FFF2-40B4-BE49-F238E27FC236}">
              <a16:creationId xmlns:a16="http://schemas.microsoft.com/office/drawing/2014/main" id="{00000000-0008-0000-0200-000003140000}"/>
            </a:ext>
          </a:extLst>
        </xdr:cNvPr>
        <xdr:cNvSpPr txBox="1">
          <a:spLocks noChangeArrowheads="1"/>
        </xdr:cNvSpPr>
      </xdr:nvSpPr>
      <xdr:spPr bwMode="auto">
        <a:xfrm>
          <a:off x="1076325" y="943927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4" name="Text Box 4">
          <a:extLst>
            <a:ext uri="{FF2B5EF4-FFF2-40B4-BE49-F238E27FC236}">
              <a16:creationId xmlns:a16="http://schemas.microsoft.com/office/drawing/2014/main" id="{00000000-0008-0000-0200-000004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5" name="Text Box 5">
          <a:extLst>
            <a:ext uri="{FF2B5EF4-FFF2-40B4-BE49-F238E27FC236}">
              <a16:creationId xmlns:a16="http://schemas.microsoft.com/office/drawing/2014/main" id="{00000000-0008-0000-0200-000005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27" name="Text Box 7">
          <a:extLst>
            <a:ext uri="{FF2B5EF4-FFF2-40B4-BE49-F238E27FC236}">
              <a16:creationId xmlns:a16="http://schemas.microsoft.com/office/drawing/2014/main" id="{00000000-0008-0000-0200-000007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5128" name="Text Box 8">
          <a:extLst>
            <a:ext uri="{FF2B5EF4-FFF2-40B4-BE49-F238E27FC236}">
              <a16:creationId xmlns:a16="http://schemas.microsoft.com/office/drawing/2014/main" id="{00000000-0008-0000-0200-00000814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0" name="Text Box 10">
          <a:extLst>
            <a:ext uri="{FF2B5EF4-FFF2-40B4-BE49-F238E27FC236}">
              <a16:creationId xmlns:a16="http://schemas.microsoft.com/office/drawing/2014/main" id="{00000000-0008-0000-0200-00000A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1" name="Text Box 11">
          <a:extLst>
            <a:ext uri="{FF2B5EF4-FFF2-40B4-BE49-F238E27FC236}">
              <a16:creationId xmlns:a16="http://schemas.microsoft.com/office/drawing/2014/main" id="{00000000-0008-0000-0200-00000B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5132" name="Text Box 12">
          <a:extLst>
            <a:ext uri="{FF2B5EF4-FFF2-40B4-BE49-F238E27FC236}">
              <a16:creationId xmlns:a16="http://schemas.microsoft.com/office/drawing/2014/main" id="{00000000-0008-0000-0200-00000C14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5135" name="Text Box 15">
          <a:extLst>
            <a:ext uri="{FF2B5EF4-FFF2-40B4-BE49-F238E27FC236}">
              <a16:creationId xmlns:a16="http://schemas.microsoft.com/office/drawing/2014/main" id="{00000000-0008-0000-0200-00000F14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933450</xdr:colOff>
      <xdr:row>2</xdr:row>
      <xdr:rowOff>123825</xdr:rowOff>
    </xdr:from>
    <xdr:to>
      <xdr:col>5</xdr:col>
      <xdr:colOff>485775</xdr:colOff>
      <xdr:row>7</xdr:row>
      <xdr:rowOff>19050</xdr:rowOff>
    </xdr:to>
    <xdr:sp macro="" textlink="">
      <xdr:nvSpPr>
        <xdr:cNvPr id="8419" name="Line 2">
          <a:extLst>
            <a:ext uri="{FF2B5EF4-FFF2-40B4-BE49-F238E27FC236}">
              <a16:creationId xmlns:a16="http://schemas.microsoft.com/office/drawing/2014/main" id="{00000000-0008-0000-0300-0000E3200000}"/>
            </a:ext>
          </a:extLst>
        </xdr:cNvPr>
        <xdr:cNvSpPr>
          <a:spLocks noChangeShapeType="1"/>
        </xdr:cNvSpPr>
      </xdr:nvSpPr>
      <xdr:spPr bwMode="auto">
        <a:xfrm flipH="1">
          <a:off x="5210175" y="809625"/>
          <a:ext cx="60960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1562099</xdr:colOff>
      <xdr:row>78</xdr:row>
      <xdr:rowOff>38101</xdr:rowOff>
    </xdr:from>
    <xdr:to>
      <xdr:col>0</xdr:col>
      <xdr:colOff>1857374</xdr:colOff>
      <xdr:row>79</xdr:row>
      <xdr:rowOff>152401</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562099" y="130968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1590675" y="148113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209550</xdr:colOff>
      <xdr:row>69</xdr:row>
      <xdr:rowOff>76201</xdr:rowOff>
    </xdr:from>
    <xdr:to>
      <xdr:col>23</xdr:col>
      <xdr:colOff>571500</xdr:colOff>
      <xdr:row>88</xdr:row>
      <xdr:rowOff>19051</xdr:rowOff>
    </xdr:to>
    <xdr:sp macro="" textlink="">
      <xdr:nvSpPr>
        <xdr:cNvPr id="8425" name="Rectangle 11">
          <a:extLst>
            <a:ext uri="{FF2B5EF4-FFF2-40B4-BE49-F238E27FC236}">
              <a16:creationId xmlns:a16="http://schemas.microsoft.com/office/drawing/2014/main" id="{00000000-0008-0000-0300-0000E9200000}"/>
            </a:ext>
          </a:extLst>
        </xdr:cNvPr>
        <xdr:cNvSpPr>
          <a:spLocks noChangeArrowheads="1"/>
        </xdr:cNvSpPr>
      </xdr:nvSpPr>
      <xdr:spPr bwMode="auto">
        <a:xfrm>
          <a:off x="209550" y="12696826"/>
          <a:ext cx="19364325" cy="3200400"/>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8426" name="Freeform 13">
          <a:extLst>
            <a:ext uri="{FF2B5EF4-FFF2-40B4-BE49-F238E27FC236}">
              <a16:creationId xmlns:a16="http://schemas.microsoft.com/office/drawing/2014/main" id="{00000000-0008-0000-0300-0000EA200000}"/>
            </a:ext>
          </a:extLst>
        </xdr:cNvPr>
        <xdr:cNvSpPr>
          <a:spLocks/>
        </xdr:cNvSpPr>
      </xdr:nvSpPr>
      <xdr:spPr bwMode="auto">
        <a:xfrm>
          <a:off x="1009650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409575</xdr:colOff>
      <xdr:row>2</xdr:row>
      <xdr:rowOff>142875</xdr:rowOff>
    </xdr:from>
    <xdr:to>
      <xdr:col>7</xdr:col>
      <xdr:colOff>523875</xdr:colOff>
      <xdr:row>7</xdr:row>
      <xdr:rowOff>57150</xdr:rowOff>
    </xdr:to>
    <xdr:sp macro="" textlink="">
      <xdr:nvSpPr>
        <xdr:cNvPr id="8428" name="Line 15">
          <a:extLst>
            <a:ext uri="{FF2B5EF4-FFF2-40B4-BE49-F238E27FC236}">
              <a16:creationId xmlns:a16="http://schemas.microsoft.com/office/drawing/2014/main" id="{00000000-0008-0000-0300-0000EC200000}"/>
            </a:ext>
          </a:extLst>
        </xdr:cNvPr>
        <xdr:cNvSpPr>
          <a:spLocks noChangeShapeType="1"/>
        </xdr:cNvSpPr>
      </xdr:nvSpPr>
      <xdr:spPr bwMode="auto">
        <a:xfrm>
          <a:off x="5743575" y="828675"/>
          <a:ext cx="181927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4</xdr:col>
      <xdr:colOff>485775</xdr:colOff>
      <xdr:row>1</xdr:row>
      <xdr:rowOff>0</xdr:rowOff>
    </xdr:from>
    <xdr:to>
      <xdr:col>7</xdr:col>
      <xdr:colOff>552450</xdr:colOff>
      <xdr:row>3</xdr:row>
      <xdr:rowOff>47625</xdr:rowOff>
    </xdr:to>
    <xdr:sp macro="" textlink="">
      <xdr:nvSpPr>
        <xdr:cNvPr id="6160" name="Text Box 16">
          <a:extLst>
            <a:ext uri="{FF2B5EF4-FFF2-40B4-BE49-F238E27FC236}">
              <a16:creationId xmlns:a16="http://schemas.microsoft.com/office/drawing/2014/main" id="{00000000-0008-0000-0300-000010180000}"/>
            </a:ext>
          </a:extLst>
        </xdr:cNvPr>
        <xdr:cNvSpPr txBox="1">
          <a:spLocks noChangeArrowheads="1"/>
        </xdr:cNvSpPr>
      </xdr:nvSpPr>
      <xdr:spPr bwMode="auto">
        <a:xfrm>
          <a:off x="4762500" y="390525"/>
          <a:ext cx="2828925" cy="6381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基準５、マニュアル</a:t>
          </a:r>
          <a:r>
            <a:rPr lang="ja-JP" altLang="en-US" sz="1100" b="0" i="0" u="none" strike="noStrike" baseline="0">
              <a:solidFill>
                <a:srgbClr val="0000FF"/>
              </a:solidFill>
              <a:latin typeface="ＭＳ Ｐゴシック"/>
              <a:ea typeface="ＭＳ Ｐゴシック"/>
            </a:rPr>
            <a:t>（別冊）１－２</a:t>
          </a:r>
          <a:r>
            <a:rPr lang="ja-JP" altLang="en-US" sz="1100" b="0" i="0" u="none" strike="noStrike" baseline="0">
              <a:solidFill>
                <a:srgbClr val="000000"/>
              </a:solidFill>
              <a:latin typeface="ＭＳ Ｐゴシック"/>
              <a:ea typeface="ＭＳ Ｐゴシック"/>
            </a:rPr>
            <a:t>の規定による。設計数量算出シートで算出する。</a:t>
          </a:r>
        </a:p>
        <a:p>
          <a:pPr algn="l" rtl="0">
            <a:lnSpc>
              <a:spcPts val="1300"/>
            </a:lnSpc>
            <a:defRPr sz="1000"/>
          </a:pPr>
          <a:r>
            <a:rPr lang="ja-JP" altLang="en-US" sz="1100" b="0" i="0" u="none" strike="noStrike" baseline="0">
              <a:solidFill>
                <a:srgbClr val="000000"/>
              </a:solidFill>
              <a:latin typeface="ＭＳ Ｐゴシック"/>
              <a:ea typeface="ＭＳ Ｐゴシック"/>
            </a:rPr>
            <a:t>（変動前と変動後の数量は同じ）</a:t>
          </a:r>
        </a:p>
      </xdr:txBody>
    </xdr:sp>
    <xdr:clientData/>
  </xdr:twoCellAnchor>
  <xdr:twoCellAnchor>
    <xdr:from>
      <xdr:col>8</xdr:col>
      <xdr:colOff>142874</xdr:colOff>
      <xdr:row>2</xdr:row>
      <xdr:rowOff>209550</xdr:rowOff>
    </xdr:from>
    <xdr:to>
      <xdr:col>8</xdr:col>
      <xdr:colOff>352421</xdr:colOff>
      <xdr:row>7</xdr:row>
      <xdr:rowOff>95250</xdr:rowOff>
    </xdr:to>
    <xdr:sp macro="" textlink="">
      <xdr:nvSpPr>
        <xdr:cNvPr id="8430" name="Line 20">
          <a:extLst>
            <a:ext uri="{FF2B5EF4-FFF2-40B4-BE49-F238E27FC236}">
              <a16:creationId xmlns:a16="http://schemas.microsoft.com/office/drawing/2014/main" id="{00000000-0008-0000-0300-0000EE200000}"/>
            </a:ext>
          </a:extLst>
        </xdr:cNvPr>
        <xdr:cNvSpPr>
          <a:spLocks noChangeShapeType="1"/>
        </xdr:cNvSpPr>
      </xdr:nvSpPr>
      <xdr:spPr bwMode="auto">
        <a:xfrm flipH="1">
          <a:off x="8143874" y="895350"/>
          <a:ext cx="209547" cy="1000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7</xdr:col>
      <xdr:colOff>885825</xdr:colOff>
      <xdr:row>0</xdr:row>
      <xdr:rowOff>190501</xdr:rowOff>
    </xdr:from>
    <xdr:to>
      <xdr:col>14</xdr:col>
      <xdr:colOff>381000</xdr:colOff>
      <xdr:row>3</xdr:row>
      <xdr:rowOff>38100</xdr:rowOff>
    </xdr:to>
    <xdr:sp macro="" textlink="">
      <xdr:nvSpPr>
        <xdr:cNvPr id="6165" name="Text Box 21">
          <a:extLst>
            <a:ext uri="{FF2B5EF4-FFF2-40B4-BE49-F238E27FC236}">
              <a16:creationId xmlns:a16="http://schemas.microsoft.com/office/drawing/2014/main" id="{00000000-0008-0000-0300-000015180000}"/>
            </a:ext>
          </a:extLst>
        </xdr:cNvPr>
        <xdr:cNvSpPr txBox="1">
          <a:spLocks noChangeArrowheads="1"/>
        </xdr:cNvSpPr>
      </xdr:nvSpPr>
      <xdr:spPr bwMode="auto">
        <a:xfrm>
          <a:off x="7924800" y="190501"/>
          <a:ext cx="4686300" cy="828674"/>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基準４（２）、マニュアル</a:t>
          </a:r>
          <a:r>
            <a:rPr lang="ja-JP" altLang="en-US" sz="1100" b="0" i="0" u="none" strike="noStrike" baseline="0">
              <a:solidFill>
                <a:srgbClr val="0000FF"/>
              </a:solidFill>
              <a:latin typeface="ＭＳ Ｐゴシック"/>
              <a:ea typeface="ＭＳ Ｐゴシック"/>
            </a:rPr>
            <a:t>（別冊）</a:t>
          </a:r>
          <a:r>
            <a:rPr lang="ja-JP" altLang="en-US" sz="1100" b="0" i="0" u="none" strike="noStrike" baseline="0">
              <a:solidFill>
                <a:srgbClr val="0000FF"/>
              </a:solidFill>
              <a:effectLst/>
              <a:latin typeface="ＭＳ Ｐゴシック" panose="020B0600070205080204" pitchFamily="50" charset="-128"/>
              <a:ea typeface="ＭＳ Ｐゴシック" panose="020B0600070205080204" pitchFamily="50" charset="-128"/>
              <a:cs typeface="+mn-cs"/>
            </a:rPr>
            <a:t>１</a:t>
          </a:r>
          <a:r>
            <a:rPr lang="ja-JP" altLang="ja-JP" sz="1100" b="0" i="0" baseline="0">
              <a:solidFill>
                <a:srgbClr val="0000FF"/>
              </a:solidFill>
              <a:effectLst/>
              <a:latin typeface="ＭＳ Ｐゴシック" panose="020B0600070205080204" pitchFamily="50" charset="-128"/>
              <a:ea typeface="ＭＳ Ｐゴシック" panose="020B0600070205080204" pitchFamily="50" charset="-128"/>
              <a:cs typeface="+mn-cs"/>
            </a:rPr>
            <a:t>－４－３</a:t>
          </a:r>
          <a:r>
            <a:rPr lang="ja-JP" altLang="en-US" sz="1100" b="0" i="0" u="none" strike="noStrike" baseline="0">
              <a:solidFill>
                <a:srgbClr val="000000"/>
              </a:solidFill>
              <a:latin typeface="ＭＳ Ｐゴシック"/>
              <a:ea typeface="ＭＳ Ｐゴシック"/>
            </a:rPr>
            <a:t>の規定により、</a:t>
          </a:r>
          <a:r>
            <a:rPr lang="ja-JP" altLang="en-US" sz="1100" b="0" i="0" u="none" strike="noStrike" baseline="0">
              <a:solidFill>
                <a:srgbClr val="FF0000"/>
              </a:solidFill>
              <a:latin typeface="ＭＳ Ｐゴシック"/>
              <a:ea typeface="ＭＳ Ｐゴシック"/>
            </a:rPr>
            <a:t>複数の月に現場へ搬入した場合は、実際に確認、搬入した数量（購入欄より自動入力）により、加重平均した価格を算出する。単価は、少数</a:t>
          </a:r>
          <a:r>
            <a:rPr lang="en-US" altLang="ja-JP" sz="1100" b="0" i="0" u="none" strike="noStrike" baseline="0">
              <a:solidFill>
                <a:srgbClr val="FF0000"/>
              </a:solidFill>
              <a:latin typeface="ＭＳ Ｐゴシック"/>
              <a:ea typeface="ＭＳ Ｐゴシック"/>
            </a:rPr>
            <a:t>3</a:t>
          </a:r>
          <a:r>
            <a:rPr lang="ja-JP" altLang="en-US" sz="1100" b="0" i="0" u="none" strike="noStrike" baseline="0">
              <a:solidFill>
                <a:srgbClr val="FF0000"/>
              </a:solidFill>
              <a:latin typeface="ＭＳ Ｐゴシック"/>
              <a:ea typeface="ＭＳ Ｐゴシック"/>
            </a:rPr>
            <a:t>位四捨五入。金額は、千円未満切り捨て。</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8433" name="Rectangle 24">
          <a:extLst>
            <a:ext uri="{FF2B5EF4-FFF2-40B4-BE49-F238E27FC236}">
              <a16:creationId xmlns:a16="http://schemas.microsoft.com/office/drawing/2014/main" id="{00000000-0008-0000-0300-0000F12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6169" name="Text Box 25">
          <a:extLst>
            <a:ext uri="{FF2B5EF4-FFF2-40B4-BE49-F238E27FC236}">
              <a16:creationId xmlns:a16="http://schemas.microsoft.com/office/drawing/2014/main" id="{00000000-0008-0000-0300-000019180000}"/>
            </a:ext>
          </a:extLst>
        </xdr:cNvPr>
        <xdr:cNvSpPr txBox="1">
          <a:spLocks noChangeArrowheads="1"/>
        </xdr:cNvSpPr>
      </xdr:nvSpPr>
      <xdr:spPr bwMode="auto">
        <a:xfrm>
          <a:off x="1838325" y="552450"/>
          <a:ext cx="2743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257174</xdr:colOff>
      <xdr:row>1</xdr:row>
      <xdr:rowOff>38100</xdr:rowOff>
    </xdr:from>
    <xdr:to>
      <xdr:col>4</xdr:col>
      <xdr:colOff>142874</xdr:colOff>
      <xdr:row>2</xdr:row>
      <xdr:rowOff>171450</xdr:rowOff>
    </xdr:to>
    <xdr:sp macro="" textlink="">
      <xdr:nvSpPr>
        <xdr:cNvPr id="8435" name="Rectangle 26">
          <a:extLst>
            <a:ext uri="{FF2B5EF4-FFF2-40B4-BE49-F238E27FC236}">
              <a16:creationId xmlns:a16="http://schemas.microsoft.com/office/drawing/2014/main" id="{00000000-0008-0000-0300-0000F3200000}"/>
            </a:ext>
          </a:extLst>
        </xdr:cNvPr>
        <xdr:cNvSpPr>
          <a:spLocks noChangeArrowheads="1"/>
        </xdr:cNvSpPr>
      </xdr:nvSpPr>
      <xdr:spPr bwMode="auto">
        <a:xfrm>
          <a:off x="257174" y="428625"/>
          <a:ext cx="4162425"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8438" name="Freeform 13">
          <a:extLst>
            <a:ext uri="{FF2B5EF4-FFF2-40B4-BE49-F238E27FC236}">
              <a16:creationId xmlns:a16="http://schemas.microsoft.com/office/drawing/2014/main" id="{00000000-0008-0000-0300-0000F6200000}"/>
            </a:ext>
          </a:extLst>
        </xdr:cNvPr>
        <xdr:cNvSpPr>
          <a:spLocks/>
        </xdr:cNvSpPr>
      </xdr:nvSpPr>
      <xdr:spPr bwMode="auto">
        <a:xfrm>
          <a:off x="789622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1221105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35" name="Text Box 3">
          <a:extLst>
            <a:ext uri="{FF2B5EF4-FFF2-40B4-BE49-F238E27FC236}">
              <a16:creationId xmlns:a16="http://schemas.microsoft.com/office/drawing/2014/main" id="{00000000-0008-0000-0300-000023000000}"/>
            </a:ext>
          </a:extLst>
        </xdr:cNvPr>
        <xdr:cNvSpPr txBox="1">
          <a:spLocks noChangeArrowheads="1"/>
        </xdr:cNvSpPr>
      </xdr:nvSpPr>
      <xdr:spPr bwMode="auto">
        <a:xfrm>
          <a:off x="1562099" y="14430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38" name="Text Box 4">
          <a:extLst>
            <a:ext uri="{FF2B5EF4-FFF2-40B4-BE49-F238E27FC236}">
              <a16:creationId xmlns:a16="http://schemas.microsoft.com/office/drawing/2014/main" id="{00000000-0008-0000-0300-000026000000}"/>
            </a:ext>
          </a:extLst>
        </xdr:cNvPr>
        <xdr:cNvSpPr txBox="1">
          <a:spLocks noChangeArrowheads="1"/>
        </xdr:cNvSpPr>
      </xdr:nvSpPr>
      <xdr:spPr bwMode="auto">
        <a:xfrm>
          <a:off x="1590675" y="147161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39" name="Text Box 3">
          <a:extLst>
            <a:ext uri="{FF2B5EF4-FFF2-40B4-BE49-F238E27FC236}">
              <a16:creationId xmlns:a16="http://schemas.microsoft.com/office/drawing/2014/main" id="{00000000-0008-0000-0300-000027000000}"/>
            </a:ext>
          </a:extLst>
        </xdr:cNvPr>
        <xdr:cNvSpPr txBox="1">
          <a:spLocks noChangeArrowheads="1"/>
        </xdr:cNvSpPr>
      </xdr:nvSpPr>
      <xdr:spPr bwMode="auto">
        <a:xfrm>
          <a:off x="1790699" y="169830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42" name="Text Box 4">
          <a:extLst>
            <a:ext uri="{FF2B5EF4-FFF2-40B4-BE49-F238E27FC236}">
              <a16:creationId xmlns:a16="http://schemas.microsoft.com/office/drawing/2014/main" id="{00000000-0008-0000-0300-00002A000000}"/>
            </a:ext>
          </a:extLst>
        </xdr:cNvPr>
        <xdr:cNvSpPr txBox="1">
          <a:spLocks noChangeArrowheads="1"/>
        </xdr:cNvSpPr>
      </xdr:nvSpPr>
      <xdr:spPr bwMode="auto">
        <a:xfrm>
          <a:off x="1800225" y="168211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鋼</a:t>
          </a:r>
        </a:p>
      </xdr:txBody>
    </xdr:sp>
    <xdr:clientData/>
  </xdr:twoCellAnchor>
  <xdr:twoCellAnchor>
    <xdr:from>
      <xdr:col>0</xdr:col>
      <xdr:colOff>1323974</xdr:colOff>
      <xdr:row>5</xdr:row>
      <xdr:rowOff>47625</xdr:rowOff>
    </xdr:from>
    <xdr:to>
      <xdr:col>0</xdr:col>
      <xdr:colOff>2079974</xdr:colOff>
      <xdr:row>6</xdr:row>
      <xdr:rowOff>92175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323974"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①</a:t>
          </a:r>
        </a:p>
      </xdr:txBody>
    </xdr:sp>
    <xdr:clientData/>
  </xdr:twoCellAnchor>
  <xdr:twoCellAnchor>
    <xdr:from>
      <xdr:col>4</xdr:col>
      <xdr:colOff>95250</xdr:colOff>
      <xdr:row>5</xdr:row>
      <xdr:rowOff>47625</xdr:rowOff>
    </xdr:from>
    <xdr:to>
      <xdr:col>4</xdr:col>
      <xdr:colOff>851250</xdr:colOff>
      <xdr:row>6</xdr:row>
      <xdr:rowOff>92175</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371975"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②</a:t>
          </a:r>
        </a:p>
      </xdr:txBody>
    </xdr:sp>
    <xdr:clientData/>
  </xdr:twoCellAnchor>
  <xdr:twoCellAnchor>
    <xdr:from>
      <xdr:col>20</xdr:col>
      <xdr:colOff>638175</xdr:colOff>
      <xdr:row>4</xdr:row>
      <xdr:rowOff>47625</xdr:rowOff>
    </xdr:from>
    <xdr:to>
      <xdr:col>21</xdr:col>
      <xdr:colOff>689325</xdr:colOff>
      <xdr:row>4</xdr:row>
      <xdr:rowOff>263625</xdr:rowOff>
    </xdr:to>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17545050" y="12001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③</a:t>
          </a:r>
        </a:p>
      </xdr:txBody>
    </xdr:sp>
    <xdr:clientData/>
  </xdr:twoCellAnchor>
  <xdr:twoCellAnchor>
    <xdr:from>
      <xdr:col>12</xdr:col>
      <xdr:colOff>0</xdr:colOff>
      <xdr:row>4</xdr:row>
      <xdr:rowOff>38100</xdr:rowOff>
    </xdr:from>
    <xdr:to>
      <xdr:col>13</xdr:col>
      <xdr:colOff>51150</xdr:colOff>
      <xdr:row>4</xdr:row>
      <xdr:rowOff>254100</xdr:rowOff>
    </xdr:to>
    <xdr:sp macro="" textlink="">
      <xdr:nvSpPr>
        <xdr:cNvPr id="32" name="角丸四角形 31">
          <a:extLst>
            <a:ext uri="{FF2B5EF4-FFF2-40B4-BE49-F238E27FC236}">
              <a16:creationId xmlns:a16="http://schemas.microsoft.com/office/drawing/2014/main" id="{00000000-0008-0000-0300-000020000000}"/>
            </a:ext>
          </a:extLst>
        </xdr:cNvPr>
        <xdr:cNvSpPr/>
      </xdr:nvSpPr>
      <xdr:spPr>
        <a:xfrm>
          <a:off x="10820400" y="1190625"/>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④</a:t>
          </a:r>
        </a:p>
      </xdr:txBody>
    </xdr:sp>
    <xdr:clientData/>
  </xdr:twoCellAnchor>
  <xdr:twoCellAnchor>
    <xdr:from>
      <xdr:col>23</xdr:col>
      <xdr:colOff>419100</xdr:colOff>
      <xdr:row>2</xdr:row>
      <xdr:rowOff>152400</xdr:rowOff>
    </xdr:from>
    <xdr:to>
      <xdr:col>24</xdr:col>
      <xdr:colOff>479775</xdr:colOff>
      <xdr:row>3</xdr:row>
      <xdr:rowOff>73125</xdr:rowOff>
    </xdr:to>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19421475" y="83820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⑤</a:t>
          </a:r>
        </a:p>
      </xdr:txBody>
    </xdr:sp>
    <xdr:clientData/>
  </xdr:twoCellAnchor>
  <xdr:twoCellAnchor>
    <xdr:from>
      <xdr:col>24</xdr:col>
      <xdr:colOff>479775</xdr:colOff>
      <xdr:row>2</xdr:row>
      <xdr:rowOff>260400</xdr:rowOff>
    </xdr:from>
    <xdr:to>
      <xdr:col>25</xdr:col>
      <xdr:colOff>200025</xdr:colOff>
      <xdr:row>8</xdr:row>
      <xdr:rowOff>114300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3" idx="3"/>
        </xdr:cNvCxnSpPr>
      </xdr:nvCxnSpPr>
      <xdr:spPr>
        <a:xfrm>
          <a:off x="20177475" y="946200"/>
          <a:ext cx="415575" cy="11397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8</xdr:row>
      <xdr:rowOff>95249</xdr:rowOff>
    </xdr:from>
    <xdr:to>
      <xdr:col>4</xdr:col>
      <xdr:colOff>504825</xdr:colOff>
      <xdr:row>16</xdr:row>
      <xdr:rowOff>57150</xdr:rowOff>
    </xdr:to>
    <xdr:sp macro="" textlink="">
      <xdr:nvSpPr>
        <xdr:cNvPr id="43" name="Line 20">
          <a:extLst>
            <a:ext uri="{FF2B5EF4-FFF2-40B4-BE49-F238E27FC236}">
              <a16:creationId xmlns:a16="http://schemas.microsoft.com/office/drawing/2014/main" id="{00000000-0008-0000-0300-00002B000000}"/>
            </a:ext>
          </a:extLst>
        </xdr:cNvPr>
        <xdr:cNvSpPr>
          <a:spLocks noChangeShapeType="1"/>
        </xdr:cNvSpPr>
      </xdr:nvSpPr>
      <xdr:spPr bwMode="auto">
        <a:xfrm flipV="1">
          <a:off x="2276475" y="2066924"/>
          <a:ext cx="2505075" cy="13335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w="sm" len="sm"/>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161925</xdr:colOff>
      <xdr:row>16</xdr:row>
      <xdr:rowOff>47624</xdr:rowOff>
    </xdr:from>
    <xdr:to>
      <xdr:col>1</xdr:col>
      <xdr:colOff>123826</xdr:colOff>
      <xdr:row>20</xdr:row>
      <xdr:rowOff>57150</xdr:rowOff>
    </xdr:to>
    <xdr:sp macro="" textlink="">
      <xdr:nvSpPr>
        <xdr:cNvPr id="41" name="Text Box 21">
          <a:extLst>
            <a:ext uri="{FF2B5EF4-FFF2-40B4-BE49-F238E27FC236}">
              <a16:creationId xmlns:a16="http://schemas.microsoft.com/office/drawing/2014/main" id="{00000000-0008-0000-0300-000029000000}"/>
            </a:ext>
          </a:extLst>
        </xdr:cNvPr>
        <xdr:cNvSpPr txBox="1">
          <a:spLocks noChangeArrowheads="1"/>
        </xdr:cNvSpPr>
      </xdr:nvSpPr>
      <xdr:spPr bwMode="auto">
        <a:xfrm>
          <a:off x="161925" y="3390899"/>
          <a:ext cx="2143126" cy="695326"/>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rtl="0"/>
          <a:r>
            <a:rPr lang="ja-JP" altLang="en-US" sz="1100" b="0" i="0" baseline="0">
              <a:effectLst/>
              <a:latin typeface="ＭＳ Ｐゴシック" panose="020B0600070205080204" pitchFamily="50" charset="-128"/>
              <a:ea typeface="ＭＳ Ｐゴシック" panose="020B0600070205080204" pitchFamily="50" charset="-128"/>
              <a:cs typeface="+mn-cs"/>
            </a:rPr>
            <a:t>マニュアル</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（別冊）１－４</a:t>
          </a:r>
          <a:r>
            <a:rPr lang="en-US" altLang="ja-JP" sz="11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１</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lang="ja-JP" altLang="en-US" sz="1100" b="0" i="0" baseline="0">
              <a:effectLst/>
              <a:latin typeface="ＭＳ Ｐゴシック" panose="020B0600070205080204" pitchFamily="50" charset="-128"/>
              <a:ea typeface="ＭＳ Ｐゴシック" panose="020B0600070205080204" pitchFamily="50" charset="-128"/>
              <a:cs typeface="+mn-cs"/>
            </a:rPr>
            <a:t>規定により、現設計（起工時）の単価を記入。</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695325</xdr:colOff>
      <xdr:row>8</xdr:row>
      <xdr:rowOff>133350</xdr:rowOff>
    </xdr:from>
    <xdr:to>
      <xdr:col>11</xdr:col>
      <xdr:colOff>647700</xdr:colOff>
      <xdr:row>18</xdr:row>
      <xdr:rowOff>38100</xdr:rowOff>
    </xdr:to>
    <xdr:sp macro="" textlink="">
      <xdr:nvSpPr>
        <xdr:cNvPr id="45" name="Line 20">
          <a:extLst>
            <a:ext uri="{FF2B5EF4-FFF2-40B4-BE49-F238E27FC236}">
              <a16:creationId xmlns:a16="http://schemas.microsoft.com/office/drawing/2014/main" id="{00000000-0008-0000-0300-00002D000000}"/>
            </a:ext>
          </a:extLst>
        </xdr:cNvPr>
        <xdr:cNvSpPr>
          <a:spLocks noChangeShapeType="1"/>
        </xdr:cNvSpPr>
      </xdr:nvSpPr>
      <xdr:spPr bwMode="auto">
        <a:xfrm flipH="1" flipV="1">
          <a:off x="10106025" y="2105025"/>
          <a:ext cx="657225" cy="1619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8</xdr:col>
      <xdr:colOff>523875</xdr:colOff>
      <xdr:row>17</xdr:row>
      <xdr:rowOff>28575</xdr:rowOff>
    </xdr:from>
    <xdr:to>
      <xdr:col>14</xdr:col>
      <xdr:colOff>476250</xdr:colOff>
      <xdr:row>22</xdr:row>
      <xdr:rowOff>38100</xdr:rowOff>
    </xdr:to>
    <xdr:sp macro="" textlink="">
      <xdr:nvSpPr>
        <xdr:cNvPr id="44" name="Text Box 21">
          <a:extLst>
            <a:ext uri="{FF2B5EF4-FFF2-40B4-BE49-F238E27FC236}">
              <a16:creationId xmlns:a16="http://schemas.microsoft.com/office/drawing/2014/main" id="{00000000-0008-0000-0300-00002C000000}"/>
            </a:ext>
          </a:extLst>
        </xdr:cNvPr>
        <xdr:cNvSpPr txBox="1">
          <a:spLocks noChangeArrowheads="1"/>
        </xdr:cNvSpPr>
      </xdr:nvSpPr>
      <xdr:spPr bwMode="auto">
        <a:xfrm>
          <a:off x="8524875" y="3543300"/>
          <a:ext cx="4181475" cy="8667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（鋼材類）</a:t>
          </a:r>
        </a:p>
        <a:p>
          <a:pPr algn="l" rtl="0">
            <a:lnSpc>
              <a:spcPts val="1300"/>
            </a:lnSpc>
            <a:defRPr sz="1000"/>
          </a:pPr>
          <a:r>
            <a:rPr lang="ja-JP" altLang="en-US" sz="1100" b="0" i="0" u="none" strike="noStrike" baseline="0">
              <a:solidFill>
                <a:srgbClr val="000000"/>
              </a:solidFill>
              <a:latin typeface="ＭＳ Ｐゴシック"/>
              <a:ea typeface="ＭＳ Ｐゴシック"/>
            </a:rPr>
            <a:t>基準４、マニュアル</a:t>
          </a:r>
          <a:r>
            <a:rPr lang="ja-JP" altLang="en-US" sz="1100" b="0" i="0" u="none" strike="noStrike" baseline="0">
              <a:solidFill>
                <a:srgbClr val="0000FF"/>
              </a:solidFill>
              <a:latin typeface="ＭＳ Ｐゴシック"/>
              <a:ea typeface="ＭＳ Ｐゴシック"/>
            </a:rPr>
            <a:t>（別冊）１－４－２</a:t>
          </a:r>
          <a:r>
            <a:rPr lang="ja-JP" altLang="en-US" sz="1100" b="0" i="0" u="none" strike="noStrike" baseline="0">
              <a:solidFill>
                <a:srgbClr val="000000"/>
              </a:solidFill>
              <a:latin typeface="ＭＳ Ｐゴシック"/>
              <a:ea typeface="ＭＳ Ｐゴシック"/>
            </a:rPr>
            <a:t>の規定により、</a:t>
          </a:r>
          <a:r>
            <a:rPr lang="ja-JP" altLang="en-US" sz="1100" b="0" i="0" u="none" strike="noStrike" baseline="0">
              <a:solidFill>
                <a:srgbClr val="FF0000"/>
              </a:solidFill>
              <a:latin typeface="ＭＳ Ｐゴシック"/>
              <a:ea typeface="ＭＳ Ｐゴシック"/>
            </a:rPr>
            <a:t>単価は搬入月の実勢価格</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搬入月の県標準単価、物価資料に掲載されている単価等</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を記入。</a:t>
          </a:r>
        </a:p>
      </xdr:txBody>
    </xdr:sp>
    <xdr:clientData/>
  </xdr:twoCellAnchor>
  <xdr:twoCellAnchor>
    <xdr:from>
      <xdr:col>16</xdr:col>
      <xdr:colOff>828675</xdr:colOff>
      <xdr:row>2</xdr:row>
      <xdr:rowOff>85726</xdr:rowOff>
    </xdr:from>
    <xdr:to>
      <xdr:col>17</xdr:col>
      <xdr:colOff>638175</xdr:colOff>
      <xdr:row>10</xdr:row>
      <xdr:rowOff>47625</xdr:rowOff>
    </xdr:to>
    <xdr:sp macro="" textlink="">
      <xdr:nvSpPr>
        <xdr:cNvPr id="46" name="Line 20">
          <a:extLst>
            <a:ext uri="{FF2B5EF4-FFF2-40B4-BE49-F238E27FC236}">
              <a16:creationId xmlns:a16="http://schemas.microsoft.com/office/drawing/2014/main" id="{00000000-0008-0000-0300-00002E000000}"/>
            </a:ext>
          </a:extLst>
        </xdr:cNvPr>
        <xdr:cNvSpPr>
          <a:spLocks noChangeShapeType="1"/>
        </xdr:cNvSpPr>
      </xdr:nvSpPr>
      <xdr:spPr bwMode="auto">
        <a:xfrm flipH="1">
          <a:off x="14458950" y="771526"/>
          <a:ext cx="666750" cy="15906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504825</xdr:colOff>
      <xdr:row>0</xdr:row>
      <xdr:rowOff>314325</xdr:rowOff>
    </xdr:from>
    <xdr:to>
      <xdr:col>22</xdr:col>
      <xdr:colOff>514350</xdr:colOff>
      <xdr:row>3</xdr:row>
      <xdr:rowOff>85725</xdr:rowOff>
    </xdr:to>
    <xdr:sp macro="" textlink="">
      <xdr:nvSpPr>
        <xdr:cNvPr id="47" name="Text Box 21">
          <a:extLst>
            <a:ext uri="{FF2B5EF4-FFF2-40B4-BE49-F238E27FC236}">
              <a16:creationId xmlns:a16="http://schemas.microsoft.com/office/drawing/2014/main" id="{00000000-0008-0000-0300-00002F000000}"/>
            </a:ext>
          </a:extLst>
        </xdr:cNvPr>
        <xdr:cNvSpPr txBox="1">
          <a:spLocks noChangeArrowheads="1"/>
        </xdr:cNvSpPr>
      </xdr:nvSpPr>
      <xdr:spPr bwMode="auto">
        <a:xfrm>
          <a:off x="14135100" y="314325"/>
          <a:ext cx="4686300" cy="7524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発注者積算額より、購入数量が多いため、基準３（４）②、マニュアル</a:t>
          </a:r>
          <a:r>
            <a:rPr lang="ja-JP" altLang="en-US" sz="1100" b="0" i="0" u="none" strike="noStrike" baseline="0">
              <a:solidFill>
                <a:srgbClr val="0000FF"/>
              </a:solidFill>
              <a:latin typeface="ＭＳ Ｐゴシック"/>
              <a:ea typeface="ＭＳ Ｐゴシック"/>
            </a:rPr>
            <a:t>（別冊）１－５</a:t>
          </a:r>
          <a:r>
            <a:rPr lang="ja-JP" altLang="en-US" sz="1100" b="0" i="0" u="none" strike="noStrike" baseline="0">
              <a:solidFill>
                <a:srgbClr val="000000"/>
              </a:solidFill>
              <a:latin typeface="ＭＳ Ｐゴシック"/>
              <a:ea typeface="ＭＳ Ｐゴシック"/>
            </a:rPr>
            <a:t>の規定により、</a:t>
          </a:r>
          <a:r>
            <a:rPr lang="en-US" altLang="ja-JP" sz="1100" b="0" i="0" u="none" strike="noStrike" baseline="0">
              <a:solidFill>
                <a:srgbClr val="000000"/>
              </a:solidFill>
              <a:latin typeface="ＭＳ Ｐゴシック"/>
              <a:ea typeface="ＭＳ Ｐゴシック"/>
            </a:rPr>
            <a:t>199.9</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205</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0.975</a:t>
          </a:r>
          <a:r>
            <a:rPr lang="ja-JP" altLang="en-US" sz="1100" b="0" i="0" u="none" strike="noStrike" baseline="0">
              <a:solidFill>
                <a:srgbClr val="000000"/>
              </a:solidFill>
              <a:latin typeface="ＭＳ Ｐゴシック"/>
              <a:ea typeface="ＭＳ Ｐゴシック"/>
            </a:rPr>
            <a:t>　を　実際購入金額合計に乗じる。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千円未満切り捨て</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838200</xdr:colOff>
      <xdr:row>14</xdr:row>
      <xdr:rowOff>152399</xdr:rowOff>
    </xdr:from>
    <xdr:to>
      <xdr:col>17</xdr:col>
      <xdr:colOff>466725</xdr:colOff>
      <xdr:row>19</xdr:row>
      <xdr:rowOff>171448</xdr:rowOff>
    </xdr:to>
    <xdr:sp macro="" textlink="">
      <xdr:nvSpPr>
        <xdr:cNvPr id="48" name="Line 20">
          <a:extLst>
            <a:ext uri="{FF2B5EF4-FFF2-40B4-BE49-F238E27FC236}">
              <a16:creationId xmlns:a16="http://schemas.microsoft.com/office/drawing/2014/main" id="{00000000-0008-0000-0300-000030000000}"/>
            </a:ext>
          </a:extLst>
        </xdr:cNvPr>
        <xdr:cNvSpPr>
          <a:spLocks noChangeShapeType="1"/>
        </xdr:cNvSpPr>
      </xdr:nvSpPr>
      <xdr:spPr bwMode="auto">
        <a:xfrm flipH="1" flipV="1">
          <a:off x="14468475" y="3152774"/>
          <a:ext cx="485775" cy="8762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47624</xdr:colOff>
      <xdr:row>7</xdr:row>
      <xdr:rowOff>95249</xdr:rowOff>
    </xdr:from>
    <xdr:to>
      <xdr:col>22</xdr:col>
      <xdr:colOff>19048</xdr:colOff>
      <xdr:row>8</xdr:row>
      <xdr:rowOff>47624</xdr:rowOff>
    </xdr:to>
    <xdr:sp macro="" textlink="">
      <xdr:nvSpPr>
        <xdr:cNvPr id="50" name="Line 20">
          <a:extLst>
            <a:ext uri="{FF2B5EF4-FFF2-40B4-BE49-F238E27FC236}">
              <a16:creationId xmlns:a16="http://schemas.microsoft.com/office/drawing/2014/main" id="{00000000-0008-0000-0300-000032000000}"/>
            </a:ext>
          </a:extLst>
        </xdr:cNvPr>
        <xdr:cNvSpPr>
          <a:spLocks noChangeShapeType="1"/>
        </xdr:cNvSpPr>
      </xdr:nvSpPr>
      <xdr:spPr bwMode="auto">
        <a:xfrm flipH="1" flipV="1">
          <a:off x="17659349" y="1895474"/>
          <a:ext cx="666749"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7</xdr:row>
      <xdr:rowOff>47626</xdr:rowOff>
    </xdr:from>
    <xdr:to>
      <xdr:col>24</xdr:col>
      <xdr:colOff>161925</xdr:colOff>
      <xdr:row>8</xdr:row>
      <xdr:rowOff>152400</xdr:rowOff>
    </xdr:to>
    <xdr:sp macro="" textlink="">
      <xdr:nvSpPr>
        <xdr:cNvPr id="51" name="Text Box 21">
          <a:extLst>
            <a:ext uri="{FF2B5EF4-FFF2-40B4-BE49-F238E27FC236}">
              <a16:creationId xmlns:a16="http://schemas.microsoft.com/office/drawing/2014/main" id="{00000000-0008-0000-0300-000033000000}"/>
            </a:ext>
          </a:extLst>
        </xdr:cNvPr>
        <xdr:cNvSpPr txBox="1">
          <a:spLocks noChangeArrowheads="1"/>
        </xdr:cNvSpPr>
      </xdr:nvSpPr>
      <xdr:spPr bwMode="auto">
        <a:xfrm>
          <a:off x="18192750" y="1847851"/>
          <a:ext cx="1666875" cy="2762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各月の搬入数量を入力。</a:t>
          </a:r>
        </a:p>
      </xdr:txBody>
    </xdr:sp>
    <xdr:clientData/>
  </xdr:twoCellAnchor>
  <xdr:twoCellAnchor>
    <xdr:from>
      <xdr:col>24</xdr:col>
      <xdr:colOff>514349</xdr:colOff>
      <xdr:row>10</xdr:row>
      <xdr:rowOff>66674</xdr:rowOff>
    </xdr:from>
    <xdr:to>
      <xdr:col>25</xdr:col>
      <xdr:colOff>171449</xdr:colOff>
      <xdr:row>19</xdr:row>
      <xdr:rowOff>85723</xdr:rowOff>
    </xdr:to>
    <xdr:sp macro="" textlink="">
      <xdr:nvSpPr>
        <xdr:cNvPr id="52" name="Line 20">
          <a:extLst>
            <a:ext uri="{FF2B5EF4-FFF2-40B4-BE49-F238E27FC236}">
              <a16:creationId xmlns:a16="http://schemas.microsoft.com/office/drawing/2014/main" id="{00000000-0008-0000-0300-000034000000}"/>
            </a:ext>
          </a:extLst>
        </xdr:cNvPr>
        <xdr:cNvSpPr>
          <a:spLocks noChangeShapeType="1"/>
        </xdr:cNvSpPr>
      </xdr:nvSpPr>
      <xdr:spPr bwMode="auto">
        <a:xfrm flipV="1">
          <a:off x="20212049" y="2381249"/>
          <a:ext cx="352425" cy="15620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114300</xdr:colOff>
      <xdr:row>17</xdr:row>
      <xdr:rowOff>0</xdr:rowOff>
    </xdr:from>
    <xdr:to>
      <xdr:col>20</xdr:col>
      <xdr:colOff>647700</xdr:colOff>
      <xdr:row>20</xdr:row>
      <xdr:rowOff>142875</xdr:rowOff>
    </xdr:to>
    <xdr:sp macro="" textlink="">
      <xdr:nvSpPr>
        <xdr:cNvPr id="54" name="Text Box 21">
          <a:extLst>
            <a:ext uri="{FF2B5EF4-FFF2-40B4-BE49-F238E27FC236}">
              <a16:creationId xmlns:a16="http://schemas.microsoft.com/office/drawing/2014/main" id="{00000000-0008-0000-0300-000036000000}"/>
            </a:ext>
          </a:extLst>
        </xdr:cNvPr>
        <xdr:cNvSpPr txBox="1">
          <a:spLocks noChangeArrowheads="1"/>
        </xdr:cNvSpPr>
      </xdr:nvSpPr>
      <xdr:spPr bwMode="auto">
        <a:xfrm>
          <a:off x="13744575" y="3514725"/>
          <a:ext cx="3810000"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発注者積算額と、対象数量が同じであるため、基準３（４）①の規定により、受注者実際購入金額がそのまま補正金額となる。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　千円未満切り捨て</a:t>
          </a: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dr:col>21</xdr:col>
      <xdr:colOff>95250</xdr:colOff>
      <xdr:row>16</xdr:row>
      <xdr:rowOff>161925</xdr:rowOff>
    </xdr:from>
    <xdr:to>
      <xdr:col>24</xdr:col>
      <xdr:colOff>647700</xdr:colOff>
      <xdr:row>20</xdr:row>
      <xdr:rowOff>133350</xdr:rowOff>
    </xdr:to>
    <xdr:sp macro="" textlink="">
      <xdr:nvSpPr>
        <xdr:cNvPr id="56" name="Text Box 21">
          <a:extLst>
            <a:ext uri="{FF2B5EF4-FFF2-40B4-BE49-F238E27FC236}">
              <a16:creationId xmlns:a16="http://schemas.microsoft.com/office/drawing/2014/main" id="{00000000-0008-0000-0300-000038000000}"/>
            </a:ext>
          </a:extLst>
        </xdr:cNvPr>
        <xdr:cNvSpPr txBox="1">
          <a:spLocks noChangeArrowheads="1"/>
        </xdr:cNvSpPr>
      </xdr:nvSpPr>
      <xdr:spPr bwMode="auto">
        <a:xfrm>
          <a:off x="17706975" y="3505200"/>
          <a:ext cx="263842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基準３（３）、マニュアル</a:t>
          </a:r>
          <a:r>
            <a:rPr lang="ja-JP" altLang="en-US" sz="1100" b="0" i="0" u="none" strike="noStrike" baseline="0">
              <a:solidFill>
                <a:srgbClr val="0000FF"/>
              </a:solidFill>
              <a:latin typeface="ＭＳ Ｐゴシック"/>
              <a:ea typeface="ＭＳ Ｐゴシック"/>
            </a:rPr>
            <a:t>（別冊）１－６</a:t>
          </a:r>
          <a:r>
            <a:rPr lang="ja-JP" altLang="en-US" sz="1100" b="0" i="0" u="none" strike="noStrike" baseline="0">
              <a:solidFill>
                <a:srgbClr val="000000"/>
              </a:solidFill>
              <a:latin typeface="ＭＳ Ｐゴシック"/>
              <a:ea typeface="ＭＳ Ｐゴシック"/>
            </a:rPr>
            <a:t>に基づき、</a:t>
          </a:r>
          <a:r>
            <a:rPr lang="ja-JP" altLang="en-US" sz="1100" b="0" i="0" u="none" strike="noStrike" baseline="0">
              <a:solidFill>
                <a:srgbClr val="FF0000"/>
              </a:solidFill>
              <a:latin typeface="ＭＳ Ｐゴシック"/>
              <a:ea typeface="ＭＳ Ｐゴシック"/>
            </a:rPr>
            <a:t>購入金額が適当と認められる場合、「有」を、認められない場合「無」を選択。</a:t>
          </a:r>
        </a:p>
      </xdr:txBody>
    </xdr:sp>
    <xdr:clientData/>
  </xdr:twoCellAnchor>
  <xdr:twoCellAnchor>
    <xdr:from>
      <xdr:col>21</xdr:col>
      <xdr:colOff>28573</xdr:colOff>
      <xdr:row>8</xdr:row>
      <xdr:rowOff>114298</xdr:rowOff>
    </xdr:from>
    <xdr:to>
      <xdr:col>21</xdr:col>
      <xdr:colOff>676274</xdr:colOff>
      <xdr:row>10</xdr:row>
      <xdr:rowOff>152399</xdr:rowOff>
    </xdr:to>
    <xdr:sp macro="" textlink="">
      <xdr:nvSpPr>
        <xdr:cNvPr id="58" name="Line 20">
          <a:extLst>
            <a:ext uri="{FF2B5EF4-FFF2-40B4-BE49-F238E27FC236}">
              <a16:creationId xmlns:a16="http://schemas.microsoft.com/office/drawing/2014/main" id="{00000000-0008-0000-0300-00003A000000}"/>
            </a:ext>
          </a:extLst>
        </xdr:cNvPr>
        <xdr:cNvSpPr>
          <a:spLocks noChangeShapeType="1"/>
        </xdr:cNvSpPr>
      </xdr:nvSpPr>
      <xdr:spPr bwMode="auto">
        <a:xfrm flipH="1" flipV="1">
          <a:off x="17640298" y="2085973"/>
          <a:ext cx="647701" cy="3810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9</xdr:row>
      <xdr:rowOff>161925</xdr:rowOff>
    </xdr:from>
    <xdr:to>
      <xdr:col>24</xdr:col>
      <xdr:colOff>257175</xdr:colOff>
      <xdr:row>11</xdr:row>
      <xdr:rowOff>104775</xdr:rowOff>
    </xdr:to>
    <xdr:sp macro="" textlink="">
      <xdr:nvSpPr>
        <xdr:cNvPr id="57" name="Text Box 21">
          <a:extLst>
            <a:ext uri="{FF2B5EF4-FFF2-40B4-BE49-F238E27FC236}">
              <a16:creationId xmlns:a16="http://schemas.microsoft.com/office/drawing/2014/main" id="{00000000-0008-0000-0300-000039000000}"/>
            </a:ext>
          </a:extLst>
        </xdr:cNvPr>
        <xdr:cNvSpPr txBox="1">
          <a:spLocks noChangeArrowheads="1"/>
        </xdr:cNvSpPr>
      </xdr:nvSpPr>
      <xdr:spPr bwMode="auto">
        <a:xfrm>
          <a:off x="18192750" y="2305050"/>
          <a:ext cx="17621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受注者の購入金額を入力。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V54"/>
  <sheetViews>
    <sheetView view="pageBreakPreview" zoomScaleNormal="100" workbookViewId="0">
      <selection activeCell="BD11" sqref="BD11"/>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44" t="s">
        <v>75</v>
      </c>
      <c r="B1" s="144"/>
      <c r="C1" s="144"/>
      <c r="D1" s="144"/>
      <c r="E1" s="144"/>
      <c r="F1" s="144"/>
      <c r="G1" s="144"/>
      <c r="H1" s="144"/>
      <c r="I1" s="144"/>
      <c r="J1" s="144"/>
      <c r="K1" s="144"/>
      <c r="L1" s="144"/>
      <c r="M1" s="144"/>
      <c r="N1" s="144"/>
      <c r="O1" s="144"/>
      <c r="W1" s="145" t="s">
        <v>40</v>
      </c>
      <c r="X1" s="145"/>
      <c r="Y1" s="145"/>
      <c r="Z1" s="145"/>
      <c r="AA1" s="145"/>
      <c r="AB1" s="145"/>
      <c r="AC1" s="145"/>
      <c r="AD1" s="145"/>
      <c r="AE1" s="145"/>
      <c r="AF1" s="145"/>
      <c r="AG1" s="145"/>
      <c r="AH1" s="145"/>
      <c r="AI1" s="145"/>
      <c r="AJ1" s="145"/>
      <c r="AK1" s="145"/>
      <c r="AL1" s="145"/>
      <c r="AM1" s="145"/>
      <c r="AN1" s="145"/>
      <c r="AO1" s="145"/>
      <c r="AP1" s="145"/>
    </row>
    <row r="2" spans="1:74" ht="13.5" customHeight="1" x14ac:dyDescent="0.15">
      <c r="A2" s="144"/>
      <c r="B2" s="144"/>
      <c r="C2" s="144"/>
      <c r="D2" s="144"/>
      <c r="E2" s="144"/>
      <c r="F2" s="144"/>
      <c r="G2" s="144"/>
      <c r="H2" s="144"/>
      <c r="I2" s="144"/>
      <c r="J2" s="144"/>
      <c r="K2" s="144"/>
      <c r="L2" s="144"/>
      <c r="M2" s="144"/>
      <c r="N2" s="144"/>
      <c r="O2" s="144"/>
      <c r="W2" s="146" t="s">
        <v>41</v>
      </c>
      <c r="X2" s="146"/>
      <c r="Y2" s="146"/>
      <c r="Z2" s="146"/>
      <c r="AA2" s="146"/>
      <c r="AB2" s="146"/>
      <c r="AC2" s="146"/>
      <c r="AD2" s="146"/>
      <c r="AE2" s="146"/>
      <c r="AF2" s="146"/>
      <c r="AG2" s="147"/>
      <c r="AH2" s="147"/>
      <c r="AI2" s="147"/>
      <c r="AJ2" s="147"/>
      <c r="AK2" s="147"/>
      <c r="AL2" s="147"/>
      <c r="AM2" s="147"/>
      <c r="AN2" s="147"/>
      <c r="AO2" s="147"/>
      <c r="AP2" s="147"/>
      <c r="AS2" s="1" t="s">
        <v>46</v>
      </c>
      <c r="AU2" s="60"/>
    </row>
    <row r="3" spans="1:74" ht="13.5" customHeight="1" x14ac:dyDescent="0.15">
      <c r="A3" s="144"/>
      <c r="B3" s="144"/>
      <c r="C3" s="144"/>
      <c r="D3" s="144"/>
      <c r="E3" s="144"/>
      <c r="F3" s="144"/>
      <c r="G3" s="144"/>
      <c r="H3" s="144"/>
      <c r="I3" s="144"/>
      <c r="J3" s="144"/>
      <c r="K3" s="144"/>
      <c r="L3" s="144"/>
      <c r="M3" s="144"/>
      <c r="N3" s="144"/>
      <c r="O3" s="144"/>
      <c r="W3" s="146"/>
      <c r="X3" s="146"/>
      <c r="Y3" s="146"/>
      <c r="Z3" s="146"/>
      <c r="AA3" s="146"/>
      <c r="AB3" s="146"/>
      <c r="AC3" s="146"/>
      <c r="AD3" s="146"/>
      <c r="AE3" s="146"/>
      <c r="AF3" s="146"/>
      <c r="AG3" s="147"/>
      <c r="AH3" s="147"/>
      <c r="AI3" s="147"/>
      <c r="AJ3" s="147"/>
      <c r="AK3" s="147"/>
      <c r="AL3" s="147"/>
      <c r="AM3" s="147"/>
      <c r="AN3" s="147"/>
      <c r="AO3" s="147"/>
      <c r="AP3" s="147"/>
      <c r="AT3" s="1" t="s">
        <v>76</v>
      </c>
      <c r="AU3" s="60"/>
    </row>
    <row r="4" spans="1:74" ht="13.5" customHeight="1" x14ac:dyDescent="0.15">
      <c r="C4" s="1"/>
      <c r="D4" s="2"/>
      <c r="W4" s="146" t="s">
        <v>44</v>
      </c>
      <c r="X4" s="146"/>
      <c r="Y4" s="146"/>
      <c r="Z4" s="146"/>
      <c r="AA4" s="146"/>
      <c r="AB4" s="146"/>
      <c r="AC4" s="146"/>
      <c r="AD4" s="146"/>
      <c r="AE4" s="146"/>
      <c r="AF4" s="146"/>
      <c r="AG4" s="147"/>
      <c r="AH4" s="147"/>
      <c r="AI4" s="147"/>
      <c r="AJ4" s="147"/>
      <c r="AK4" s="147"/>
      <c r="AL4" s="147"/>
      <c r="AM4" s="147"/>
      <c r="AN4" s="147"/>
      <c r="AO4" s="147"/>
      <c r="AP4" s="147"/>
      <c r="AT4" s="1" t="s">
        <v>47</v>
      </c>
      <c r="AU4" s="60"/>
    </row>
    <row r="5" spans="1:74" ht="13.5" customHeight="1" x14ac:dyDescent="0.15">
      <c r="C5" s="1"/>
      <c r="D5" s="2"/>
      <c r="W5" s="146"/>
      <c r="X5" s="146"/>
      <c r="Y5" s="146"/>
      <c r="Z5" s="146"/>
      <c r="AA5" s="146"/>
      <c r="AB5" s="146"/>
      <c r="AC5" s="146"/>
      <c r="AD5" s="146"/>
      <c r="AE5" s="146"/>
      <c r="AF5" s="146"/>
      <c r="AG5" s="147"/>
      <c r="AH5" s="147"/>
      <c r="AI5" s="147"/>
      <c r="AJ5" s="147"/>
      <c r="AK5" s="147"/>
      <c r="AL5" s="147"/>
      <c r="AM5" s="147"/>
      <c r="AN5" s="147"/>
      <c r="AO5" s="147"/>
      <c r="AP5" s="147"/>
      <c r="AT5" s="1" t="s">
        <v>77</v>
      </c>
      <c r="AU5" s="60"/>
    </row>
    <row r="6" spans="1:74" ht="13.5" customHeight="1" x14ac:dyDescent="0.15">
      <c r="C6" s="1"/>
      <c r="D6" s="2"/>
      <c r="W6" s="148" t="s">
        <v>48</v>
      </c>
      <c r="X6" s="146"/>
      <c r="Y6" s="146"/>
      <c r="Z6" s="146"/>
      <c r="AA6" s="146"/>
      <c r="AB6" s="146"/>
      <c r="AC6" s="146"/>
      <c r="AD6" s="146"/>
      <c r="AE6" s="146"/>
      <c r="AF6" s="146"/>
      <c r="AG6" s="147"/>
      <c r="AH6" s="147"/>
      <c r="AI6" s="147"/>
      <c r="AJ6" s="147"/>
      <c r="AK6" s="147"/>
      <c r="AL6" s="147"/>
      <c r="AM6" s="147"/>
      <c r="AN6" s="147"/>
      <c r="AO6" s="147"/>
      <c r="AP6" s="147"/>
      <c r="AT6" s="1" t="s">
        <v>78</v>
      </c>
      <c r="AU6" s="60"/>
    </row>
    <row r="7" spans="1:74" ht="13.5" customHeight="1" x14ac:dyDescent="0.15">
      <c r="C7" s="1"/>
      <c r="D7" s="2"/>
      <c r="W7" s="146"/>
      <c r="X7" s="146"/>
      <c r="Y7" s="146"/>
      <c r="Z7" s="146"/>
      <c r="AA7" s="146"/>
      <c r="AB7" s="146"/>
      <c r="AC7" s="146"/>
      <c r="AD7" s="146"/>
      <c r="AE7" s="146"/>
      <c r="AF7" s="146"/>
      <c r="AG7" s="147"/>
      <c r="AH7" s="147"/>
      <c r="AI7" s="147"/>
      <c r="AJ7" s="147"/>
      <c r="AK7" s="147"/>
      <c r="AL7" s="147"/>
      <c r="AM7" s="147"/>
      <c r="AN7" s="147"/>
      <c r="AO7" s="147"/>
      <c r="AP7" s="147"/>
    </row>
    <row r="8" spans="1:74" ht="13.5" customHeight="1" x14ac:dyDescent="0.15">
      <c r="C8" s="1"/>
      <c r="D8" s="2"/>
      <c r="W8" s="148" t="s">
        <v>45</v>
      </c>
      <c r="X8" s="146"/>
      <c r="Y8" s="146"/>
      <c r="Z8" s="146"/>
      <c r="AA8" s="146"/>
      <c r="AB8" s="146"/>
      <c r="AC8" s="146"/>
      <c r="AD8" s="146"/>
      <c r="AE8" s="146"/>
      <c r="AF8" s="146"/>
      <c r="AG8" s="149">
        <f>+AG4-AG6</f>
        <v>0</v>
      </c>
      <c r="AH8" s="149"/>
      <c r="AI8" s="149"/>
      <c r="AJ8" s="149"/>
      <c r="AK8" s="149"/>
      <c r="AL8" s="149"/>
      <c r="AM8" s="149"/>
      <c r="AN8" s="149"/>
      <c r="AO8" s="149"/>
      <c r="AP8" s="149"/>
    </row>
    <row r="9" spans="1:74" ht="13.5" customHeight="1" x14ac:dyDescent="0.15">
      <c r="C9" s="1"/>
      <c r="D9" s="2"/>
      <c r="W9" s="146"/>
      <c r="X9" s="146"/>
      <c r="Y9" s="146"/>
      <c r="Z9" s="146"/>
      <c r="AA9" s="146"/>
      <c r="AB9" s="146"/>
      <c r="AC9" s="146"/>
      <c r="AD9" s="146"/>
      <c r="AE9" s="146"/>
      <c r="AF9" s="146"/>
      <c r="AG9" s="149"/>
      <c r="AH9" s="149"/>
      <c r="AI9" s="149"/>
      <c r="AJ9" s="149"/>
      <c r="AK9" s="149"/>
      <c r="AL9" s="149"/>
      <c r="AM9" s="149"/>
      <c r="AN9" s="149"/>
      <c r="AO9" s="149"/>
      <c r="AP9" s="149"/>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6"/>
      <c r="AU11" s="6"/>
      <c r="AV11" s="6"/>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11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
      <c r="AU12" s="6"/>
      <c r="AV12" s="6"/>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223</v>
      </c>
      <c r="D13" s="11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
      <c r="AU13" s="6"/>
      <c r="AV13" s="6"/>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11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136"/>
      <c r="AU14" s="136"/>
      <c r="AV14" s="136"/>
      <c r="AW14" s="136"/>
      <c r="AX14" s="136"/>
      <c r="AY14" s="136"/>
      <c r="AZ14" s="136"/>
      <c r="BA14" s="136"/>
      <c r="BB14" s="136"/>
      <c r="BC14" s="6"/>
      <c r="BD14" s="6"/>
      <c r="BE14" s="6"/>
      <c r="BF14" s="6"/>
      <c r="BG14" s="6"/>
      <c r="BH14" s="6"/>
      <c r="BI14" s="6"/>
      <c r="BJ14" s="6"/>
      <c r="BK14" s="6"/>
      <c r="BL14" s="6"/>
      <c r="BM14" s="6"/>
      <c r="BN14" s="6"/>
    </row>
    <row r="15" spans="1:74" ht="18.75" customHeight="1" x14ac:dyDescent="0.15">
      <c r="B15" s="5"/>
      <c r="C15" s="6"/>
      <c r="D15" s="6"/>
      <c r="E15" s="6"/>
      <c r="F15" s="6"/>
      <c r="G15" s="6"/>
      <c r="H15" s="117"/>
      <c r="I15" s="6"/>
      <c r="J15" s="150" t="s">
        <v>42</v>
      </c>
      <c r="K15" s="151"/>
      <c r="L15" s="151"/>
      <c r="M15" s="151"/>
      <c r="N15" s="151"/>
      <c r="O15" s="151"/>
      <c r="P15" s="152"/>
      <c r="Q15" s="6"/>
      <c r="R15" s="6"/>
      <c r="S15" s="153" t="s">
        <v>5</v>
      </c>
      <c r="T15" s="154"/>
      <c r="U15" s="154"/>
      <c r="V15" s="154"/>
      <c r="W15" s="154"/>
      <c r="X15" s="154"/>
      <c r="Y15" s="155"/>
      <c r="Z15" s="6"/>
      <c r="AA15" s="6"/>
      <c r="AB15" s="6"/>
      <c r="AC15" s="117"/>
      <c r="AD15" s="6"/>
      <c r="AE15" s="6"/>
      <c r="AF15" s="6"/>
      <c r="AG15" s="6"/>
      <c r="AH15" s="6"/>
      <c r="AI15" s="117"/>
      <c r="AJ15" s="6"/>
      <c r="AK15" s="6"/>
      <c r="AL15" s="6"/>
      <c r="AM15" s="6"/>
      <c r="AN15" s="6"/>
      <c r="AO15" s="6"/>
      <c r="AP15" s="6"/>
      <c r="AQ15" s="7"/>
      <c r="AT15" s="137" t="s">
        <v>221</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62" t="s">
        <v>33</v>
      </c>
      <c r="G16" s="162"/>
      <c r="H16" s="162"/>
      <c r="I16" s="6"/>
      <c r="J16" s="163">
        <f>+AG8</f>
        <v>0</v>
      </c>
      <c r="K16" s="163"/>
      <c r="L16" s="163"/>
      <c r="M16" s="163"/>
      <c r="N16" s="163"/>
      <c r="O16" s="163"/>
      <c r="P16" s="163"/>
      <c r="Q16" s="157" t="s">
        <v>34</v>
      </c>
      <c r="R16" s="157"/>
      <c r="S16" s="8"/>
      <c r="T16" s="9"/>
      <c r="U16" s="164">
        <v>1</v>
      </c>
      <c r="V16" s="164"/>
      <c r="W16" s="164"/>
      <c r="X16" s="9"/>
      <c r="Y16" s="9"/>
      <c r="Z16" s="157" t="s">
        <v>35</v>
      </c>
      <c r="AA16" s="157"/>
      <c r="AB16" s="165">
        <f>+J16*U16/U17</f>
        <v>0</v>
      </c>
      <c r="AC16" s="165"/>
      <c r="AD16" s="165"/>
      <c r="AE16" s="165"/>
      <c r="AF16" s="165"/>
      <c r="AG16" s="165"/>
      <c r="AH16" s="165"/>
      <c r="AI16" s="157" t="s">
        <v>1</v>
      </c>
      <c r="AJ16" s="6"/>
      <c r="AK16" s="6"/>
      <c r="AL16" s="6"/>
      <c r="AM16" s="6"/>
      <c r="AN16" s="6"/>
      <c r="AO16" s="6"/>
      <c r="AP16" s="6"/>
      <c r="AQ16" s="7"/>
      <c r="AT16" s="135" t="s">
        <v>236</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62"/>
      <c r="G17" s="162"/>
      <c r="H17" s="162"/>
      <c r="I17" s="6"/>
      <c r="J17" s="163"/>
      <c r="K17" s="163"/>
      <c r="L17" s="163"/>
      <c r="M17" s="163"/>
      <c r="N17" s="163"/>
      <c r="O17" s="163"/>
      <c r="P17" s="163"/>
      <c r="Q17" s="6"/>
      <c r="R17" s="6"/>
      <c r="S17" s="6"/>
      <c r="T17" s="6"/>
      <c r="U17" s="158">
        <v>100</v>
      </c>
      <c r="V17" s="158"/>
      <c r="W17" s="158"/>
      <c r="X17" s="6"/>
      <c r="Y17" s="6"/>
      <c r="Z17" s="157"/>
      <c r="AA17" s="157"/>
      <c r="AB17" s="165"/>
      <c r="AC17" s="165"/>
      <c r="AD17" s="165"/>
      <c r="AE17" s="165"/>
      <c r="AF17" s="165"/>
      <c r="AG17" s="165"/>
      <c r="AH17" s="165"/>
      <c r="AI17" s="157"/>
      <c r="AJ17" s="6"/>
      <c r="AK17" s="6"/>
      <c r="AL17" s="6"/>
      <c r="AM17" s="6"/>
      <c r="AN17" s="6"/>
      <c r="AO17" s="6"/>
      <c r="AP17" s="6"/>
      <c r="AQ17" s="7"/>
      <c r="AT17" s="5"/>
      <c r="AU17" s="136" t="s">
        <v>237</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117"/>
      <c r="G18" s="117"/>
      <c r="H18" s="117"/>
      <c r="I18" s="6"/>
      <c r="J18" s="118"/>
      <c r="K18" s="118"/>
      <c r="L18" s="118"/>
      <c r="M18" s="118"/>
      <c r="N18" s="118"/>
      <c r="O18" s="118"/>
      <c r="P18" s="118"/>
      <c r="Q18" s="6"/>
      <c r="R18" s="6"/>
      <c r="S18" s="6"/>
      <c r="T18" s="6"/>
      <c r="U18" s="117"/>
      <c r="V18" s="117"/>
      <c r="W18" s="117"/>
      <c r="X18" s="6"/>
      <c r="Y18" s="6"/>
      <c r="Z18" s="6"/>
      <c r="AA18" s="6"/>
      <c r="AB18" s="6"/>
      <c r="AC18" s="6"/>
      <c r="AD18" s="6"/>
      <c r="AE18" s="6"/>
      <c r="AF18" s="6"/>
      <c r="AG18" s="6"/>
      <c r="AH18" s="6"/>
      <c r="AI18" s="6"/>
      <c r="AJ18" s="6"/>
      <c r="AK18" s="6"/>
      <c r="AL18" s="6"/>
      <c r="AM18" s="6"/>
      <c r="AN18" s="6"/>
      <c r="AO18" s="6"/>
      <c r="AP18" s="6"/>
      <c r="AQ18" s="7"/>
      <c r="AT18" s="135" t="s">
        <v>229</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117"/>
      <c r="G19" s="117"/>
      <c r="H19" s="117"/>
      <c r="I19" s="6"/>
      <c r="J19" s="118"/>
      <c r="K19" s="118"/>
      <c r="L19" s="118"/>
      <c r="M19" s="118"/>
      <c r="N19" s="118"/>
      <c r="O19" s="118"/>
      <c r="P19" s="118"/>
      <c r="Q19" s="6"/>
      <c r="R19" s="6"/>
      <c r="S19" s="6"/>
      <c r="T19" s="6"/>
      <c r="U19" s="117"/>
      <c r="V19" s="117"/>
      <c r="W19" s="117"/>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11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212</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9" t="s">
        <v>224</v>
      </c>
      <c r="E21" s="160"/>
      <c r="F21" s="160"/>
      <c r="G21" s="161"/>
      <c r="H21" s="6"/>
      <c r="I21" s="6"/>
      <c r="J21" s="6"/>
      <c r="K21" s="6"/>
      <c r="L21" s="6"/>
      <c r="M21" s="6"/>
      <c r="N21" s="6"/>
      <c r="O21" s="6"/>
      <c r="P21" s="6"/>
      <c r="Q21" s="6"/>
      <c r="R21" s="6"/>
      <c r="S21" s="6"/>
      <c r="T21" s="6"/>
      <c r="U21" s="6"/>
      <c r="V21" s="6"/>
      <c r="W21" s="6"/>
      <c r="X21" s="6"/>
      <c r="Y21" s="6"/>
      <c r="Z21" s="6"/>
      <c r="AA21" s="6"/>
      <c r="AB21" s="6"/>
      <c r="AC21" s="6"/>
      <c r="AD21" s="6"/>
      <c r="AE21" s="117"/>
      <c r="AF21" s="6"/>
      <c r="AG21" s="6"/>
      <c r="AH21" s="6"/>
      <c r="AI21" s="6"/>
      <c r="AJ21" s="6"/>
      <c r="AK21" s="6"/>
      <c r="AL21" s="6"/>
      <c r="AM21" s="6"/>
      <c r="AN21" s="6"/>
      <c r="AO21" s="6"/>
      <c r="AP21" s="6"/>
      <c r="AQ21" s="7"/>
      <c r="AT21" s="65" t="s">
        <v>222</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117"/>
      <c r="I22" s="6"/>
      <c r="J22" s="150" t="s">
        <v>18</v>
      </c>
      <c r="K22" s="151"/>
      <c r="L22" s="151"/>
      <c r="M22" s="151"/>
      <c r="N22" s="151"/>
      <c r="O22" s="151"/>
      <c r="P22" s="152"/>
      <c r="Q22" s="6"/>
      <c r="R22" s="6"/>
      <c r="S22" s="153" t="s">
        <v>79</v>
      </c>
      <c r="T22" s="154"/>
      <c r="U22" s="154"/>
      <c r="V22" s="154"/>
      <c r="W22" s="154"/>
      <c r="X22" s="154"/>
      <c r="Y22" s="155"/>
      <c r="Z22" s="6"/>
      <c r="AA22" s="6"/>
      <c r="AB22" s="6"/>
      <c r="AC22" s="117"/>
      <c r="AD22" s="6"/>
      <c r="AE22" s="6"/>
      <c r="AF22" s="6"/>
      <c r="AG22" s="6"/>
      <c r="AH22" s="6"/>
      <c r="AI22" s="6"/>
      <c r="AJ22" s="6"/>
      <c r="AK22" s="6"/>
      <c r="AL22" s="6"/>
      <c r="AM22" s="6"/>
      <c r="AN22" s="6"/>
      <c r="AO22" s="6"/>
      <c r="AP22" s="6"/>
      <c r="AQ22" s="7"/>
      <c r="AT22" s="135" t="s">
        <v>227</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225</v>
      </c>
      <c r="G23" s="6"/>
      <c r="H23" s="6"/>
      <c r="I23" s="6" t="s">
        <v>80</v>
      </c>
      <c r="J23" s="156">
        <f>IF(ISERROR('【様式】変動額算定表（鋼材類）'!G83)=TRUE,0,'【様式】変動額算定表（鋼材類）'!G83)</f>
        <v>0</v>
      </c>
      <c r="K23" s="157"/>
      <c r="L23" s="157"/>
      <c r="M23" s="157"/>
      <c r="N23" s="157"/>
      <c r="O23" s="157"/>
      <c r="P23" s="157"/>
      <c r="Q23" s="157" t="s">
        <v>81</v>
      </c>
      <c r="R23" s="157"/>
      <c r="S23" s="156">
        <f>IF(ISERROR('【様式】変動額算定表（鋼材類）'!G75)=TRUE,0,'【様式】変動額算定表（鋼材類）'!G75)</f>
        <v>0</v>
      </c>
      <c r="T23" s="157"/>
      <c r="U23" s="157"/>
      <c r="V23" s="157"/>
      <c r="W23" s="157"/>
      <c r="X23" s="157"/>
      <c r="Y23" s="157"/>
      <c r="Z23" s="157" t="s">
        <v>82</v>
      </c>
      <c r="AA23" s="157"/>
      <c r="AB23" s="156">
        <f>+J23-S23</f>
        <v>0</v>
      </c>
      <c r="AC23" s="157"/>
      <c r="AD23" s="157"/>
      <c r="AE23" s="157"/>
      <c r="AF23" s="157"/>
      <c r="AG23" s="157"/>
      <c r="AH23" s="157"/>
      <c r="AI23" s="6" t="s">
        <v>1</v>
      </c>
      <c r="AJ23" s="6"/>
      <c r="AK23" s="6"/>
      <c r="AL23" s="6"/>
      <c r="AM23" s="6"/>
      <c r="AN23" s="6"/>
      <c r="AO23" s="6"/>
      <c r="AP23" s="6"/>
      <c r="AQ23" s="7"/>
      <c r="AT23" s="135"/>
      <c r="AU23" s="136" t="s">
        <v>217</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11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228</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66">
        <f>+AB23</f>
        <v>0</v>
      </c>
      <c r="F25" s="167"/>
      <c r="G25" s="167"/>
      <c r="H25" s="167"/>
      <c r="I25" s="167"/>
      <c r="J25" s="167"/>
      <c r="K25" s="167" t="str">
        <f>+IF(AB23&lt;=AB16,"≦","＞")</f>
        <v>≦</v>
      </c>
      <c r="L25" s="167"/>
      <c r="M25" s="166">
        <f>+AB16</f>
        <v>0</v>
      </c>
      <c r="N25" s="167"/>
      <c r="O25" s="167"/>
      <c r="P25" s="167"/>
      <c r="Q25" s="167"/>
      <c r="R25" s="167"/>
      <c r="S25" s="76" t="str">
        <f>+IF(K25="＞","により、鋼材類を単品スライド対象とする。","により、鋼材類を単品スライド対象としない。")</f>
        <v>により、鋼材類を単品スライド対象としない。</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35"/>
      <c r="AU25" s="136" t="s">
        <v>218</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11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219</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11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220</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226</v>
      </c>
      <c r="AU28" s="136"/>
      <c r="AV28" s="136"/>
      <c r="AW28" s="136"/>
      <c r="AX28" s="136"/>
      <c r="AY28" s="136"/>
      <c r="AZ28" s="136"/>
      <c r="BA28" s="136"/>
      <c r="BB28" s="136"/>
      <c r="BC28" s="136"/>
      <c r="BD28" s="136"/>
      <c r="BE28" s="136"/>
      <c r="BF28" s="136"/>
      <c r="BG28" s="136"/>
      <c r="BH28" s="136"/>
      <c r="BI28" s="136"/>
      <c r="BJ28" s="13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c r="AT30" s="139"/>
      <c r="AU30" s="140"/>
      <c r="AV30" s="139"/>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row>
    <row r="31" spans="2:74" ht="18.75" customHeight="1" x14ac:dyDescent="0.15">
      <c r="B31" s="5"/>
      <c r="C31" s="6"/>
      <c r="D31" s="11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11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11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57" t="s">
        <v>83</v>
      </c>
      <c r="E34" s="157"/>
      <c r="F34" s="6" t="s">
        <v>162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117"/>
      <c r="E35" s="117"/>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117"/>
      <c r="E36" s="117" t="s">
        <v>82</v>
      </c>
      <c r="F36" s="6" t="s">
        <v>85</v>
      </c>
      <c r="G36" s="156">
        <f>+IF(K25="＞",'【様式】変動額算定表（鋼材類）'!G83,0)</f>
        <v>0</v>
      </c>
      <c r="H36" s="157"/>
      <c r="I36" s="157"/>
      <c r="J36" s="157"/>
      <c r="K36" s="157"/>
      <c r="L36" s="6" t="s">
        <v>81</v>
      </c>
      <c r="M36" s="156">
        <f>+IF(K25="＞",'【様式】変動額算定表（鋼材類）'!G75,0)</f>
        <v>0</v>
      </c>
      <c r="N36" s="157"/>
      <c r="O36" s="157"/>
      <c r="P36" s="157"/>
      <c r="Q36" s="157"/>
      <c r="R36" s="6" t="s">
        <v>87</v>
      </c>
      <c r="S36" s="6" t="s">
        <v>81</v>
      </c>
      <c r="T36" s="6"/>
      <c r="U36" s="171">
        <f>+AG8</f>
        <v>0</v>
      </c>
      <c r="V36" s="171"/>
      <c r="W36" s="171"/>
      <c r="X36" s="171"/>
      <c r="Y36" s="171"/>
      <c r="Z36" s="171"/>
      <c r="AA36" s="6" t="s">
        <v>53</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117"/>
      <c r="E37" s="117"/>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117"/>
      <c r="E38" s="117" t="s">
        <v>82</v>
      </c>
      <c r="F38" s="156">
        <f>+G36-M36</f>
        <v>0</v>
      </c>
      <c r="G38" s="157"/>
      <c r="H38" s="157"/>
      <c r="I38" s="157"/>
      <c r="J38" s="157"/>
      <c r="K38" s="157"/>
      <c r="L38" s="6" t="s">
        <v>163</v>
      </c>
      <c r="M38" s="168">
        <f>+U36*1/100</f>
        <v>0</v>
      </c>
      <c r="N38" s="168"/>
      <c r="O38" s="168"/>
      <c r="P38" s="168"/>
      <c r="Q38" s="168"/>
      <c r="R38" s="168"/>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117"/>
      <c r="E39" s="117"/>
      <c r="F39" s="118"/>
      <c r="G39" s="117"/>
      <c r="H39" s="117"/>
      <c r="I39" s="117"/>
      <c r="J39" s="117"/>
      <c r="K39" s="117"/>
      <c r="L39" s="6"/>
      <c r="M39" s="118"/>
      <c r="N39" s="117"/>
      <c r="O39" s="117"/>
      <c r="P39" s="117"/>
      <c r="Q39" s="117"/>
      <c r="R39" s="117"/>
      <c r="S39" s="6"/>
      <c r="T39" s="120"/>
      <c r="U39" s="120"/>
      <c r="V39" s="120"/>
      <c r="W39" s="120"/>
      <c r="X39" s="120"/>
      <c r="Y39" s="120"/>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117"/>
      <c r="E40" s="117" t="s">
        <v>82</v>
      </c>
      <c r="F40" s="169">
        <f>+F38-M38</f>
        <v>0</v>
      </c>
      <c r="G40" s="169"/>
      <c r="H40" s="169"/>
      <c r="I40" s="169"/>
      <c r="J40" s="169"/>
      <c r="K40" s="169"/>
      <c r="L40" s="169"/>
      <c r="M40" s="119" t="s">
        <v>1</v>
      </c>
      <c r="N40" s="117"/>
      <c r="O40" s="117"/>
      <c r="P40" s="117"/>
      <c r="Q40" s="117"/>
      <c r="R40" s="117"/>
      <c r="S40" s="6"/>
      <c r="T40" s="120"/>
      <c r="U40" s="120"/>
      <c r="V40" s="120"/>
      <c r="W40" s="120"/>
      <c r="X40" s="120"/>
      <c r="Y40" s="120"/>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117"/>
      <c r="E41" s="117"/>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117"/>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117"/>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11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216</v>
      </c>
      <c r="D48" s="11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11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56">
        <f>+F40</f>
        <v>0</v>
      </c>
      <c r="K50" s="157"/>
      <c r="L50" s="157"/>
      <c r="M50" s="157"/>
      <c r="N50" s="157"/>
      <c r="O50" s="157"/>
      <c r="P50" s="157"/>
      <c r="Q50" s="6" t="s">
        <v>1</v>
      </c>
      <c r="R50" s="6"/>
      <c r="S50" s="6" t="s">
        <v>90</v>
      </c>
      <c r="T50" s="6" t="s">
        <v>85</v>
      </c>
      <c r="U50" s="157">
        <v>110</v>
      </c>
      <c r="V50" s="157"/>
      <c r="W50" s="9" t="s">
        <v>90</v>
      </c>
      <c r="X50" s="157">
        <v>100</v>
      </c>
      <c r="Y50" s="157"/>
      <c r="Z50" s="117" t="s">
        <v>87</v>
      </c>
      <c r="AA50" s="157" t="s">
        <v>82</v>
      </c>
      <c r="AB50" s="157"/>
      <c r="AC50" s="168">
        <f>+J50/(U50/X50)</f>
        <v>0</v>
      </c>
      <c r="AD50" s="168"/>
      <c r="AE50" s="168"/>
      <c r="AF50" s="168"/>
      <c r="AG50" s="168"/>
      <c r="AH50" s="168"/>
      <c r="AI50" s="6"/>
      <c r="AJ50" s="6"/>
      <c r="AK50" s="6"/>
      <c r="AL50" s="6"/>
      <c r="AM50" s="6"/>
      <c r="AN50" s="6"/>
      <c r="AO50" s="6"/>
      <c r="AP50" s="6"/>
      <c r="AQ50" s="7"/>
    </row>
    <row r="51" spans="2:43" ht="18.75" customHeight="1" x14ac:dyDescent="0.15">
      <c r="B51" s="5"/>
      <c r="C51" s="117"/>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117"/>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117"/>
      <c r="D53" s="6"/>
      <c r="E53" s="6"/>
      <c r="F53" s="6"/>
      <c r="G53" s="6"/>
      <c r="H53" s="6"/>
      <c r="I53" s="6"/>
      <c r="J53" s="6"/>
      <c r="K53" s="6"/>
      <c r="L53" s="6"/>
      <c r="M53" s="6"/>
      <c r="N53" s="6"/>
      <c r="O53" s="6"/>
      <c r="P53" s="6"/>
      <c r="Q53" s="6"/>
      <c r="R53" s="6"/>
      <c r="S53" s="6"/>
      <c r="T53" s="6"/>
      <c r="U53" s="6"/>
      <c r="V53" s="6"/>
      <c r="W53" s="6"/>
      <c r="X53" s="6"/>
      <c r="Y53" s="6"/>
      <c r="Z53" s="6"/>
      <c r="AA53" s="157" t="s">
        <v>94</v>
      </c>
      <c r="AB53" s="157"/>
      <c r="AC53" s="170">
        <f>+ROUNDDOWN(AC50,-3)</f>
        <v>0</v>
      </c>
      <c r="AD53" s="170"/>
      <c r="AE53" s="170"/>
      <c r="AF53" s="170"/>
      <c r="AG53" s="170"/>
      <c r="AH53" s="170"/>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A50:AB50"/>
    <mergeCell ref="AC50:AH50"/>
    <mergeCell ref="AA53:AB53"/>
    <mergeCell ref="AC53:AH53"/>
    <mergeCell ref="U36:Z36"/>
    <mergeCell ref="X50:Y50"/>
    <mergeCell ref="F38:K38"/>
    <mergeCell ref="M38:R38"/>
    <mergeCell ref="F40:L40"/>
    <mergeCell ref="J50:P50"/>
    <mergeCell ref="U50:V50"/>
    <mergeCell ref="E25:J25"/>
    <mergeCell ref="K25:L25"/>
    <mergeCell ref="M25:R25"/>
    <mergeCell ref="D34:E34"/>
    <mergeCell ref="G36:K36"/>
    <mergeCell ref="M36:Q36"/>
    <mergeCell ref="AI16:AI17"/>
    <mergeCell ref="U17:W17"/>
    <mergeCell ref="D21:G21"/>
    <mergeCell ref="J22:P22"/>
    <mergeCell ref="S22:Y22"/>
    <mergeCell ref="F16:H17"/>
    <mergeCell ref="J16:P17"/>
    <mergeCell ref="Q16:R16"/>
    <mergeCell ref="U16:W16"/>
    <mergeCell ref="Z16:AA17"/>
    <mergeCell ref="AB16:AH17"/>
    <mergeCell ref="J23:P23"/>
    <mergeCell ref="Q23:R23"/>
    <mergeCell ref="S23:Y23"/>
    <mergeCell ref="Z23:AA23"/>
    <mergeCell ref="AB23:AH23"/>
    <mergeCell ref="W6:AF7"/>
    <mergeCell ref="AG6:AP7"/>
    <mergeCell ref="W8:AF9"/>
    <mergeCell ref="AG8:AP9"/>
    <mergeCell ref="J15:P15"/>
    <mergeCell ref="S15:Y15"/>
    <mergeCell ref="A1:O3"/>
    <mergeCell ref="W1:AP1"/>
    <mergeCell ref="W2:AF3"/>
    <mergeCell ref="AG2:AP3"/>
    <mergeCell ref="W4:AF5"/>
    <mergeCell ref="AG4:AP5"/>
  </mergeCells>
  <phoneticPr fontId="2"/>
  <pageMargins left="1.0629921259842521" right="0.19685039370078741" top="0.74803149606299213" bottom="0.23622047244094491" header="0.51181102362204722" footer="0.23622047244094491"/>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2"/>
  <sheetViews>
    <sheetView showZeros="0" view="pageBreakPreview" topLeftCell="A4" zoomScaleNormal="100" zoomScaleSheetLayoutView="100" workbookViewId="0">
      <selection activeCell="U18" sqref="U18"/>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230</v>
      </c>
      <c r="F5" s="197" t="s">
        <v>131</v>
      </c>
      <c r="G5" s="198"/>
      <c r="H5" s="198"/>
      <c r="I5" s="198"/>
      <c r="J5" s="198"/>
      <c r="K5" s="198"/>
      <c r="L5" s="198"/>
      <c r="M5" s="198"/>
      <c r="N5" s="198"/>
      <c r="O5" s="199"/>
      <c r="P5" s="200" t="s">
        <v>126</v>
      </c>
      <c r="Q5" s="201"/>
      <c r="R5" s="201"/>
      <c r="S5" s="201"/>
      <c r="T5" s="201"/>
      <c r="U5" s="201"/>
      <c r="V5" s="201"/>
      <c r="W5" s="201"/>
      <c r="X5" s="201"/>
      <c r="Y5" s="202"/>
      <c r="Z5" s="203" t="s">
        <v>127</v>
      </c>
      <c r="AA5" s="204"/>
    </row>
    <row r="6" spans="1:30" ht="13.5" customHeight="1" x14ac:dyDescent="0.15">
      <c r="A6" s="172" t="s">
        <v>2</v>
      </c>
      <c r="B6" s="172" t="s">
        <v>0</v>
      </c>
      <c r="C6" s="174" t="s">
        <v>9</v>
      </c>
      <c r="D6" s="175"/>
      <c r="E6" s="176"/>
      <c r="F6" s="174" t="s">
        <v>10</v>
      </c>
      <c r="G6" s="175"/>
      <c r="H6" s="176"/>
      <c r="I6" s="93" t="str">
        <f>S6</f>
        <v>令和〇年</v>
      </c>
      <c r="J6" s="94"/>
      <c r="K6" s="94"/>
      <c r="L6" s="94"/>
      <c r="M6" s="94"/>
      <c r="N6" s="94"/>
      <c r="O6" s="95"/>
      <c r="P6" s="174" t="s">
        <v>10</v>
      </c>
      <c r="Q6" s="181"/>
      <c r="R6" s="182" t="s">
        <v>36</v>
      </c>
      <c r="S6" s="86" t="s">
        <v>214</v>
      </c>
      <c r="T6" s="87"/>
      <c r="U6" s="87"/>
      <c r="V6" s="87"/>
      <c r="W6" s="87"/>
      <c r="X6" s="87"/>
      <c r="Y6" s="88"/>
      <c r="Z6" s="184" t="s">
        <v>159</v>
      </c>
      <c r="AA6" s="110" t="s">
        <v>160</v>
      </c>
    </row>
    <row r="7" spans="1:30" ht="13.5" customHeight="1" x14ac:dyDescent="0.15">
      <c r="A7" s="173"/>
      <c r="B7" s="173"/>
      <c r="C7" s="177"/>
      <c r="D7" s="178"/>
      <c r="E7" s="179"/>
      <c r="F7" s="177"/>
      <c r="G7" s="178"/>
      <c r="H7" s="180"/>
      <c r="I7" s="96" t="str">
        <f>S7</f>
        <v>〇月</v>
      </c>
      <c r="J7" s="96" t="str">
        <f t="shared" ref="J7:O8" si="0">T7</f>
        <v>〇月</v>
      </c>
      <c r="K7" s="96" t="str">
        <f t="shared" si="0"/>
        <v>〇月</v>
      </c>
      <c r="L7" s="96">
        <f t="shared" si="0"/>
        <v>0</v>
      </c>
      <c r="M7" s="96">
        <f t="shared" si="0"/>
        <v>0</v>
      </c>
      <c r="N7" s="96">
        <f t="shared" si="0"/>
        <v>0</v>
      </c>
      <c r="O7" s="96">
        <f t="shared" si="0"/>
        <v>0</v>
      </c>
      <c r="P7" s="73"/>
      <c r="Q7" s="74" t="s">
        <v>37</v>
      </c>
      <c r="R7" s="183"/>
      <c r="S7" s="128" t="s">
        <v>215</v>
      </c>
      <c r="T7" s="128" t="s">
        <v>215</v>
      </c>
      <c r="U7" s="128" t="s">
        <v>215</v>
      </c>
      <c r="V7" s="128"/>
      <c r="W7" s="128"/>
      <c r="X7" s="128"/>
      <c r="Y7" s="128"/>
      <c r="Z7" s="185"/>
      <c r="AA7" s="111" t="s">
        <v>161</v>
      </c>
    </row>
    <row r="8" spans="1:30" ht="13.5" customHeight="1" x14ac:dyDescent="0.15">
      <c r="A8" s="66"/>
      <c r="B8" s="186"/>
      <c r="C8" s="43" t="s">
        <v>8</v>
      </c>
      <c r="D8" s="44" t="s">
        <v>95</v>
      </c>
      <c r="E8" s="129"/>
      <c r="F8" s="43" t="s">
        <v>8</v>
      </c>
      <c r="G8" s="53" t="s">
        <v>96</v>
      </c>
      <c r="H8" s="62">
        <f>+E8</f>
        <v>0</v>
      </c>
      <c r="I8" s="142">
        <f>S8</f>
        <v>0</v>
      </c>
      <c r="J8" s="142">
        <f t="shared" si="0"/>
        <v>0</v>
      </c>
      <c r="K8" s="116">
        <f t="shared" si="0"/>
        <v>0</v>
      </c>
      <c r="L8" s="116">
        <f t="shared" si="0"/>
        <v>0</v>
      </c>
      <c r="M8" s="116">
        <f t="shared" si="0"/>
        <v>0</v>
      </c>
      <c r="N8" s="116">
        <f t="shared" si="0"/>
        <v>0</v>
      </c>
      <c r="O8" s="116">
        <f t="shared" si="0"/>
        <v>0</v>
      </c>
      <c r="P8" s="55" t="s">
        <v>8</v>
      </c>
      <c r="Q8" s="56">
        <f>SUM(S8:Y8)</f>
        <v>0</v>
      </c>
      <c r="R8" s="77"/>
      <c r="S8" s="143"/>
      <c r="T8" s="143"/>
      <c r="U8" s="143"/>
      <c r="V8" s="72"/>
      <c r="W8" s="72"/>
      <c r="X8" s="72"/>
      <c r="Y8" s="72"/>
      <c r="Z8" s="190"/>
      <c r="AA8" s="193" t="str">
        <f>IF(Z8="無","実勢価格",IF(Z8="有","購入金額","　"))</f>
        <v>　</v>
      </c>
      <c r="AD8" s="21" t="s">
        <v>157</v>
      </c>
    </row>
    <row r="9" spans="1:30" x14ac:dyDescent="0.15">
      <c r="A9" s="67"/>
      <c r="B9" s="187"/>
      <c r="C9" s="45" t="s">
        <v>7</v>
      </c>
      <c r="D9" s="46" t="s">
        <v>50</v>
      </c>
      <c r="E9" s="71"/>
      <c r="F9" s="45" t="s">
        <v>7</v>
      </c>
      <c r="G9" s="46" t="s">
        <v>51</v>
      </c>
      <c r="H9" s="115">
        <f>IF(ISERROR(ROUND(SUM(I11:O11)/SUM(I8:O8),2))=TRUE,0,ROUND(SUM(I11:O11)/SUM(I8:O8),2))</f>
        <v>0</v>
      </c>
      <c r="I9" s="91"/>
      <c r="J9" s="91"/>
      <c r="K9" s="91"/>
      <c r="L9" s="91"/>
      <c r="M9" s="91"/>
      <c r="N9" s="91"/>
      <c r="O9" s="91"/>
      <c r="P9" s="45" t="s">
        <v>7</v>
      </c>
      <c r="Q9" s="79"/>
      <c r="R9" s="78"/>
      <c r="S9" s="92"/>
      <c r="T9" s="92"/>
      <c r="U9" s="92"/>
      <c r="V9" s="92"/>
      <c r="W9" s="92"/>
      <c r="X9" s="92"/>
      <c r="Y9" s="92"/>
      <c r="Z9" s="191"/>
      <c r="AA9" s="194"/>
      <c r="AD9" s="21" t="s">
        <v>158</v>
      </c>
    </row>
    <row r="10" spans="1:30" x14ac:dyDescent="0.15">
      <c r="A10" s="97"/>
      <c r="B10" s="188"/>
      <c r="C10" s="102" t="s">
        <v>128</v>
      </c>
      <c r="D10" s="80" t="s">
        <v>178</v>
      </c>
      <c r="E10" s="114" t="e">
        <f>ROUND(E9*$B$71,1)</f>
        <v>#DIV/0!</v>
      </c>
      <c r="F10" s="102" t="s">
        <v>128</v>
      </c>
      <c r="G10" s="80" t="s">
        <v>132</v>
      </c>
      <c r="H10" s="115">
        <f>IF(ISERROR(ROUND(SUM(I8*I10,J8*J10,K8*K10,L8*L10,M8*M10,N8*N10,O8*O10)/SUM(I8:O8),2))=TRUE,0,ROUND(SUM(I8*I10,J8*J10,K8*K10,L8*L10,M8*M10,N8*N10,O8*O10)/SUM(I8:O8),2))</f>
        <v>0</v>
      </c>
      <c r="I10" s="114" t="e">
        <f t="shared" ref="I10:O10" si="1">ROUND(I9*$B$71,1)</f>
        <v>#DIV/0!</v>
      </c>
      <c r="J10" s="114" t="e">
        <f t="shared" si="1"/>
        <v>#DIV/0!</v>
      </c>
      <c r="K10" s="114" t="e">
        <f t="shared" si="1"/>
        <v>#DIV/0!</v>
      </c>
      <c r="L10" s="114" t="e">
        <f t="shared" si="1"/>
        <v>#DIV/0!</v>
      </c>
      <c r="M10" s="114" t="e">
        <f t="shared" si="1"/>
        <v>#DIV/0!</v>
      </c>
      <c r="N10" s="114" t="e">
        <f t="shared" si="1"/>
        <v>#DIV/0!</v>
      </c>
      <c r="O10" s="114" t="e">
        <f t="shared" si="1"/>
        <v>#DIV/0!</v>
      </c>
      <c r="P10" s="98"/>
      <c r="Q10" s="99"/>
      <c r="R10" s="100"/>
      <c r="S10" s="103"/>
      <c r="T10" s="103"/>
      <c r="U10" s="103"/>
      <c r="V10" s="103"/>
      <c r="W10" s="103"/>
      <c r="X10" s="103"/>
      <c r="Y10" s="103"/>
      <c r="Z10" s="191"/>
      <c r="AA10" s="195">
        <f>IF(Z8="無",H11,Q11)</f>
        <v>0</v>
      </c>
    </row>
    <row r="11" spans="1:30" x14ac:dyDescent="0.15">
      <c r="A11" s="68"/>
      <c r="B11" s="189"/>
      <c r="C11" s="47" t="s">
        <v>31</v>
      </c>
      <c r="D11" s="107" t="s">
        <v>179</v>
      </c>
      <c r="E11" s="36" t="e">
        <f>ROUNDDOWN(+E8*E10,-3)</f>
        <v>#DIV/0!</v>
      </c>
      <c r="F11" s="47" t="s">
        <v>31</v>
      </c>
      <c r="G11" s="107" t="s">
        <v>133</v>
      </c>
      <c r="H11" s="57">
        <f>ROUNDDOWN(+H8*H10,-3)</f>
        <v>0</v>
      </c>
      <c r="I11" s="75">
        <f>ROUNDDOWN(+I8*I9,0)</f>
        <v>0</v>
      </c>
      <c r="J11" s="75">
        <f>ROUNDDOWN(+J8*J9,0)</f>
        <v>0</v>
      </c>
      <c r="K11" s="75">
        <f>ROUNDDOWN(+K8*K9,0)</f>
        <v>0</v>
      </c>
      <c r="L11" s="75">
        <f t="shared" ref="L11:O11" si="2">ROUNDDOWN(+L8*L9,0)</f>
        <v>0</v>
      </c>
      <c r="M11" s="75">
        <f t="shared" si="2"/>
        <v>0</v>
      </c>
      <c r="N11" s="75">
        <f t="shared" si="2"/>
        <v>0</v>
      </c>
      <c r="O11" s="75">
        <f t="shared" si="2"/>
        <v>0</v>
      </c>
      <c r="P11" s="47" t="s">
        <v>31</v>
      </c>
      <c r="Q11" s="36">
        <f>+IF(Q8&gt;H8,ROUNDDOWN(H8/Q8*R11,-3),ROUNDDOWN(R11,-3))</f>
        <v>0</v>
      </c>
      <c r="R11" s="36">
        <f>SUM(S11:Y11)</f>
        <v>0</v>
      </c>
      <c r="S11" s="59">
        <f>ROUNDDOWN(+S8*S9,0)</f>
        <v>0</v>
      </c>
      <c r="T11" s="59">
        <f t="shared" ref="T11:Y11" si="3">ROUNDDOWN(+T8*T9,0)</f>
        <v>0</v>
      </c>
      <c r="U11" s="59">
        <f t="shared" si="3"/>
        <v>0</v>
      </c>
      <c r="V11" s="59">
        <f t="shared" si="3"/>
        <v>0</v>
      </c>
      <c r="W11" s="59">
        <f t="shared" si="3"/>
        <v>0</v>
      </c>
      <c r="X11" s="59">
        <f t="shared" si="3"/>
        <v>0</v>
      </c>
      <c r="Y11" s="59">
        <f t="shared" si="3"/>
        <v>0</v>
      </c>
      <c r="Z11" s="192"/>
      <c r="AA11" s="196"/>
    </row>
    <row r="12" spans="1:30" ht="13.5" customHeight="1" x14ac:dyDescent="0.15">
      <c r="A12" s="66"/>
      <c r="B12" s="186"/>
      <c r="C12" s="43" t="s">
        <v>8</v>
      </c>
      <c r="D12" s="44" t="s">
        <v>97</v>
      </c>
      <c r="E12" s="129"/>
      <c r="F12" s="43" t="s">
        <v>8</v>
      </c>
      <c r="G12" s="53" t="s">
        <v>21</v>
      </c>
      <c r="H12" s="62">
        <f>+E12</f>
        <v>0</v>
      </c>
      <c r="I12" s="142">
        <f>S12</f>
        <v>0</v>
      </c>
      <c r="J12" s="142">
        <f t="shared" ref="J12:O12" si="4">T12</f>
        <v>0</v>
      </c>
      <c r="K12" s="142">
        <f t="shared" si="4"/>
        <v>0</v>
      </c>
      <c r="L12" s="116">
        <f t="shared" si="4"/>
        <v>0</v>
      </c>
      <c r="M12" s="116">
        <f t="shared" si="4"/>
        <v>0</v>
      </c>
      <c r="N12" s="116">
        <f t="shared" si="4"/>
        <v>0</v>
      </c>
      <c r="O12" s="116">
        <f t="shared" si="4"/>
        <v>0</v>
      </c>
      <c r="P12" s="43" t="s">
        <v>8</v>
      </c>
      <c r="Q12" s="56">
        <f>SUM(S12:Y12)</f>
        <v>0</v>
      </c>
      <c r="R12" s="77"/>
      <c r="S12" s="143"/>
      <c r="T12" s="143"/>
      <c r="U12" s="143"/>
      <c r="V12" s="72"/>
      <c r="W12" s="72"/>
      <c r="X12" s="72"/>
      <c r="Y12" s="72"/>
      <c r="Z12" s="190"/>
      <c r="AA12" s="193" t="str">
        <f>IF(Z12="無","実勢価格",IF(Z12="有","購入金額","　"))</f>
        <v>　</v>
      </c>
    </row>
    <row r="13" spans="1:30" x14ac:dyDescent="0.15">
      <c r="A13" s="67"/>
      <c r="B13" s="187"/>
      <c r="C13" s="45" t="s">
        <v>7</v>
      </c>
      <c r="D13" s="46" t="s">
        <v>98</v>
      </c>
      <c r="E13" s="71"/>
      <c r="F13" s="45" t="s">
        <v>7</v>
      </c>
      <c r="G13" s="46" t="s">
        <v>25</v>
      </c>
      <c r="H13" s="115">
        <f>IF(ISERROR(ROUND(SUM(I15:O15)/SUM(I12:O12),2))=TRUE,0,ROUND(SUM(I15:O15)/SUM(I12:O12),2))</f>
        <v>0</v>
      </c>
      <c r="I13" s="91"/>
      <c r="J13" s="91"/>
      <c r="K13" s="91"/>
      <c r="L13" s="91"/>
      <c r="M13" s="91"/>
      <c r="N13" s="91"/>
      <c r="O13" s="91"/>
      <c r="P13" s="45" t="s">
        <v>7</v>
      </c>
      <c r="Q13" s="79"/>
      <c r="R13" s="78"/>
      <c r="S13" s="92"/>
      <c r="T13" s="92"/>
      <c r="U13" s="92"/>
      <c r="V13" s="92"/>
      <c r="W13" s="71"/>
      <c r="X13" s="71"/>
      <c r="Y13" s="71"/>
      <c r="Z13" s="191"/>
      <c r="AA13" s="194"/>
    </row>
    <row r="14" spans="1:30" x14ac:dyDescent="0.15">
      <c r="A14" s="97"/>
      <c r="B14" s="188"/>
      <c r="C14" s="102" t="s">
        <v>128</v>
      </c>
      <c r="D14" s="80" t="s">
        <v>180</v>
      </c>
      <c r="E14" s="114" t="e">
        <f>ROUND(E13*$B$71,1)</f>
        <v>#DIV/0!</v>
      </c>
      <c r="F14" s="102" t="s">
        <v>128</v>
      </c>
      <c r="G14" s="80" t="s">
        <v>143</v>
      </c>
      <c r="H14" s="115">
        <f>IF(ISERROR(ROUND(SUM(I12*I14,J12*J14,K12*K14,L12*L14,M12*M14,N12*N14,O12*O14)/SUM(I12:O12),2))=TRUE,0,ROUND(SUM(I12*I14,J12*J14,K12*K14,L12*L14,M12*M14,N12*N14,O12*O14)/SUM(I12:O12),2))</f>
        <v>0</v>
      </c>
      <c r="I14" s="114" t="e">
        <f t="shared" ref="I14:O14" si="5">ROUND(I13*$B$71,1)</f>
        <v>#DIV/0!</v>
      </c>
      <c r="J14" s="114" t="e">
        <f t="shared" si="5"/>
        <v>#DIV/0!</v>
      </c>
      <c r="K14" s="114" t="e">
        <f t="shared" si="5"/>
        <v>#DIV/0!</v>
      </c>
      <c r="L14" s="114" t="e">
        <f t="shared" si="5"/>
        <v>#DIV/0!</v>
      </c>
      <c r="M14" s="114" t="e">
        <f t="shared" si="5"/>
        <v>#DIV/0!</v>
      </c>
      <c r="N14" s="114" t="e">
        <f t="shared" si="5"/>
        <v>#DIV/0!</v>
      </c>
      <c r="O14" s="114" t="e">
        <f t="shared" si="5"/>
        <v>#DIV/0!</v>
      </c>
      <c r="P14" s="98"/>
      <c r="Q14" s="99"/>
      <c r="R14" s="100"/>
      <c r="S14" s="103"/>
      <c r="T14" s="103"/>
      <c r="U14" s="103"/>
      <c r="V14" s="103"/>
      <c r="W14" s="101"/>
      <c r="X14" s="101"/>
      <c r="Y14" s="101"/>
      <c r="Z14" s="191"/>
      <c r="AA14" s="195">
        <f>IF(Z12="無",H15,Q15)</f>
        <v>0</v>
      </c>
    </row>
    <row r="15" spans="1:30" x14ac:dyDescent="0.15">
      <c r="A15" s="68"/>
      <c r="B15" s="189"/>
      <c r="C15" s="47" t="s">
        <v>31</v>
      </c>
      <c r="D15" s="107" t="s">
        <v>181</v>
      </c>
      <c r="E15" s="36" t="e">
        <f>ROUNDDOWN(+E12*E14,-3)</f>
        <v>#DIV/0!</v>
      </c>
      <c r="F15" s="47" t="s">
        <v>31</v>
      </c>
      <c r="G15" s="107" t="s">
        <v>164</v>
      </c>
      <c r="H15" s="57">
        <f>ROUNDDOWN(+H12*H14,-3)</f>
        <v>0</v>
      </c>
      <c r="I15" s="75">
        <f t="shared" ref="I15:O15" si="6">ROUNDDOWN(+I12*I13,0)</f>
        <v>0</v>
      </c>
      <c r="J15" s="75">
        <f t="shared" si="6"/>
        <v>0</v>
      </c>
      <c r="K15" s="75">
        <f t="shared" si="6"/>
        <v>0</v>
      </c>
      <c r="L15" s="75">
        <f t="shared" si="6"/>
        <v>0</v>
      </c>
      <c r="M15" s="75">
        <f t="shared" si="6"/>
        <v>0</v>
      </c>
      <c r="N15" s="75">
        <f t="shared" si="6"/>
        <v>0</v>
      </c>
      <c r="O15" s="75">
        <f t="shared" si="6"/>
        <v>0</v>
      </c>
      <c r="P15" s="47" t="s">
        <v>31</v>
      </c>
      <c r="Q15" s="36">
        <f>+IF(Q12&gt;H12,ROUNDDOWN(H12/Q12*R15,-3),ROUNDDOWN(R15,-3))</f>
        <v>0</v>
      </c>
      <c r="R15" s="36">
        <f>SUM(S15:Y15)</f>
        <v>0</v>
      </c>
      <c r="S15" s="37">
        <f>ROUNDDOWN(+S12*S13,0)</f>
        <v>0</v>
      </c>
      <c r="T15" s="37">
        <f t="shared" ref="T15:Y15" si="7">ROUNDDOWN(+T12*T13,0)</f>
        <v>0</v>
      </c>
      <c r="U15" s="37">
        <f t="shared" si="7"/>
        <v>0</v>
      </c>
      <c r="V15" s="37">
        <f t="shared" si="7"/>
        <v>0</v>
      </c>
      <c r="W15" s="59">
        <f t="shared" si="7"/>
        <v>0</v>
      </c>
      <c r="X15" s="59">
        <f t="shared" si="7"/>
        <v>0</v>
      </c>
      <c r="Y15" s="59">
        <f t="shared" si="7"/>
        <v>0</v>
      </c>
      <c r="Z15" s="192"/>
      <c r="AA15" s="196"/>
    </row>
    <row r="16" spans="1:30" x14ac:dyDescent="0.15">
      <c r="A16" s="69"/>
      <c r="B16" s="205"/>
      <c r="C16" s="43" t="s">
        <v>8</v>
      </c>
      <c r="D16" s="44" t="s">
        <v>99</v>
      </c>
      <c r="E16" s="129"/>
      <c r="F16" s="43" t="s">
        <v>8</v>
      </c>
      <c r="G16" s="53" t="s">
        <v>22</v>
      </c>
      <c r="H16" s="62">
        <f t="shared" ref="H16" si="8">+E16</f>
        <v>0</v>
      </c>
      <c r="I16" s="142">
        <f>S16</f>
        <v>0</v>
      </c>
      <c r="J16" s="142">
        <f t="shared" ref="J16:O16" si="9">T16</f>
        <v>0</v>
      </c>
      <c r="K16" s="116">
        <f t="shared" si="9"/>
        <v>0</v>
      </c>
      <c r="L16" s="116">
        <f t="shared" si="9"/>
        <v>0</v>
      </c>
      <c r="M16" s="116">
        <f t="shared" si="9"/>
        <v>0</v>
      </c>
      <c r="N16" s="116">
        <f t="shared" si="9"/>
        <v>0</v>
      </c>
      <c r="O16" s="116">
        <f t="shared" si="9"/>
        <v>0</v>
      </c>
      <c r="P16" s="43" t="s">
        <v>8</v>
      </c>
      <c r="Q16" s="56">
        <f t="shared" ref="Q16" si="10">SUM(S16:Y16)</f>
        <v>0</v>
      </c>
      <c r="R16" s="77"/>
      <c r="S16" s="143"/>
      <c r="T16" s="143"/>
      <c r="U16" s="143"/>
      <c r="V16" s="72"/>
      <c r="W16" s="72"/>
      <c r="X16" s="72"/>
      <c r="Y16" s="72"/>
      <c r="Z16" s="190"/>
      <c r="AA16" s="193" t="str">
        <f>IF(Z16="無","実勢価格",IF(Z16="有","購入金額","　"))</f>
        <v>　</v>
      </c>
    </row>
    <row r="17" spans="1:27" x14ac:dyDescent="0.15">
      <c r="A17" s="70"/>
      <c r="B17" s="206"/>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91"/>
      <c r="AA17" s="194"/>
    </row>
    <row r="18" spans="1:27" x14ac:dyDescent="0.15">
      <c r="A18" s="104"/>
      <c r="B18" s="207"/>
      <c r="C18" s="102" t="s">
        <v>128</v>
      </c>
      <c r="D18" s="80" t="s">
        <v>186</v>
      </c>
      <c r="E18" s="114" t="e">
        <f>ROUND(E17*$B$71,1)</f>
        <v>#DIV/0!</v>
      </c>
      <c r="F18" s="102" t="s">
        <v>128</v>
      </c>
      <c r="G18" s="80" t="s">
        <v>144</v>
      </c>
      <c r="H18" s="115">
        <f t="shared" ref="H18" si="11">IF(ISERROR(ROUND(SUM(I16*I18,J16*J18,K16*K18,L16*L18,M16*M18,N16*N18,O16*O18)/SUM(I16:O16),2))=TRUE,0,ROUND(SUM(I16*I18,J16*J18,K16*K18,L16*L18,M16*M18,N16*N18,O16*O18)/SUM(I16:O16),2))</f>
        <v>0</v>
      </c>
      <c r="I18" s="114" t="e">
        <f t="shared" ref="I18:O18" si="12">ROUND(I17*$B$71,1)</f>
        <v>#DIV/0!</v>
      </c>
      <c r="J18" s="114" t="e">
        <f t="shared" si="12"/>
        <v>#DIV/0!</v>
      </c>
      <c r="K18" s="114" t="e">
        <f t="shared" si="12"/>
        <v>#DIV/0!</v>
      </c>
      <c r="L18" s="114" t="e">
        <f t="shared" si="12"/>
        <v>#DIV/0!</v>
      </c>
      <c r="M18" s="114" t="e">
        <f t="shared" si="12"/>
        <v>#DIV/0!</v>
      </c>
      <c r="N18" s="114" t="e">
        <f t="shared" si="12"/>
        <v>#DIV/0!</v>
      </c>
      <c r="O18" s="114" t="e">
        <f t="shared" si="12"/>
        <v>#DIV/0!</v>
      </c>
      <c r="P18" s="98"/>
      <c r="Q18" s="99"/>
      <c r="R18" s="100"/>
      <c r="S18" s="103"/>
      <c r="T18" s="103"/>
      <c r="U18" s="103"/>
      <c r="V18" s="103"/>
      <c r="W18" s="101"/>
      <c r="X18" s="101"/>
      <c r="Y18" s="101"/>
      <c r="Z18" s="191"/>
      <c r="AA18" s="195">
        <f>IF(Z16="無",H19,Q19)</f>
        <v>0</v>
      </c>
    </row>
    <row r="19" spans="1:27" x14ac:dyDescent="0.15">
      <c r="A19" s="68"/>
      <c r="B19" s="208"/>
      <c r="C19" s="47" t="s">
        <v>31</v>
      </c>
      <c r="D19" s="107" t="s">
        <v>187</v>
      </c>
      <c r="E19" s="36" t="e">
        <f>ROUNDDOWN(+E16*E18,-3)</f>
        <v>#DIV/0!</v>
      </c>
      <c r="F19" s="47" t="s">
        <v>31</v>
      </c>
      <c r="G19" s="107" t="s">
        <v>165</v>
      </c>
      <c r="H19" s="57">
        <f t="shared" ref="H19" si="13">ROUNDDOWN(+H16*H18,-3)</f>
        <v>0</v>
      </c>
      <c r="I19" s="75">
        <f t="shared" ref="I19:O19" si="14">ROUNDDOWN(+I16*I17,0)</f>
        <v>0</v>
      </c>
      <c r="J19" s="75">
        <f t="shared" si="14"/>
        <v>0</v>
      </c>
      <c r="K19" s="75">
        <f t="shared" si="14"/>
        <v>0</v>
      </c>
      <c r="L19" s="75">
        <f t="shared" si="14"/>
        <v>0</v>
      </c>
      <c r="M19" s="75">
        <f t="shared" si="14"/>
        <v>0</v>
      </c>
      <c r="N19" s="75">
        <f t="shared" si="14"/>
        <v>0</v>
      </c>
      <c r="O19" s="75">
        <f t="shared" si="14"/>
        <v>0</v>
      </c>
      <c r="P19" s="47" t="s">
        <v>31</v>
      </c>
      <c r="Q19" s="36">
        <f t="shared" ref="Q19" si="15">+IF(Q16&gt;H16,ROUNDDOWN(H16/Q16*R19,-3),ROUNDDOWN(R19,-3))</f>
        <v>0</v>
      </c>
      <c r="R19" s="36">
        <f>SUM(S19:Y19)</f>
        <v>0</v>
      </c>
      <c r="S19" s="59">
        <f>ROUNDDOWN(+S16*S17,0)</f>
        <v>0</v>
      </c>
      <c r="T19" s="59">
        <f t="shared" ref="T19:Y19" si="16">ROUNDDOWN(+T16*T17,0)</f>
        <v>0</v>
      </c>
      <c r="U19" s="59">
        <f t="shared" si="16"/>
        <v>0</v>
      </c>
      <c r="V19" s="37">
        <f t="shared" si="16"/>
        <v>0</v>
      </c>
      <c r="W19" s="58">
        <f t="shared" si="16"/>
        <v>0</v>
      </c>
      <c r="X19" s="58">
        <f t="shared" si="16"/>
        <v>0</v>
      </c>
      <c r="Y19" s="58">
        <f t="shared" si="16"/>
        <v>0</v>
      </c>
      <c r="Z19" s="192"/>
      <c r="AA19" s="196"/>
    </row>
    <row r="20" spans="1:27" x14ac:dyDescent="0.15">
      <c r="A20" s="69"/>
      <c r="B20" s="205"/>
      <c r="C20" s="43" t="s">
        <v>8</v>
      </c>
      <c r="D20" s="44" t="s">
        <v>101</v>
      </c>
      <c r="E20" s="129"/>
      <c r="F20" s="43" t="s">
        <v>8</v>
      </c>
      <c r="G20" s="53" t="s">
        <v>23</v>
      </c>
      <c r="H20" s="62">
        <f t="shared" ref="H20:H64" si="17">+E20</f>
        <v>0</v>
      </c>
      <c r="I20" s="142">
        <f>S20</f>
        <v>0</v>
      </c>
      <c r="J20" s="142">
        <f t="shared" ref="J20:O20" si="18">T20</f>
        <v>0</v>
      </c>
      <c r="K20" s="116">
        <f t="shared" si="18"/>
        <v>0</v>
      </c>
      <c r="L20" s="116">
        <f t="shared" si="18"/>
        <v>0</v>
      </c>
      <c r="M20" s="116">
        <f t="shared" si="18"/>
        <v>0</v>
      </c>
      <c r="N20" s="116">
        <f t="shared" si="18"/>
        <v>0</v>
      </c>
      <c r="O20" s="116">
        <f t="shared" si="18"/>
        <v>0</v>
      </c>
      <c r="P20" s="43" t="s">
        <v>8</v>
      </c>
      <c r="Q20" s="56">
        <f t="shared" ref="Q20" si="19">SUM(S20:Y20)</f>
        <v>0</v>
      </c>
      <c r="R20" s="77"/>
      <c r="S20" s="143"/>
      <c r="T20" s="143"/>
      <c r="U20" s="72"/>
      <c r="V20" s="72"/>
      <c r="W20" s="72"/>
      <c r="X20" s="72"/>
      <c r="Y20" s="72"/>
      <c r="Z20" s="190"/>
      <c r="AA20" s="193" t="str">
        <f>IF(Z20="無","実勢価格",IF(Z20="有","購入金額","　"))</f>
        <v>　</v>
      </c>
    </row>
    <row r="21" spans="1:27" x14ac:dyDescent="0.15">
      <c r="A21" s="70"/>
      <c r="B21" s="206"/>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91"/>
      <c r="AA21" s="194"/>
    </row>
    <row r="22" spans="1:27" x14ac:dyDescent="0.15">
      <c r="A22" s="104"/>
      <c r="B22" s="207"/>
      <c r="C22" s="102" t="s">
        <v>128</v>
      </c>
      <c r="D22" s="80" t="s">
        <v>188</v>
      </c>
      <c r="E22" s="114" t="e">
        <f>ROUND(E21*$B$71,1)</f>
        <v>#DIV/0!</v>
      </c>
      <c r="F22" s="102" t="s">
        <v>128</v>
      </c>
      <c r="G22" s="80" t="s">
        <v>145</v>
      </c>
      <c r="H22" s="115">
        <f t="shared" ref="H22" si="20">IF(ISERROR(ROUND(SUM(I20*I22,J20*J22,K20*K22,L20*L22,M20*M22,N20*N22,O20*O22)/SUM(I20:O20),2))=TRUE,0,ROUND(SUM(I20*I22,J20*J22,K20*K22,L20*L22,M20*M22,N20*N22,O20*O22)/SUM(I20:O20),2))</f>
        <v>0</v>
      </c>
      <c r="I22" s="114" t="e">
        <f t="shared" ref="I22:O22" si="21">ROUND(I21*$B$71,1)</f>
        <v>#DIV/0!</v>
      </c>
      <c r="J22" s="114" t="e">
        <f t="shared" si="21"/>
        <v>#DIV/0!</v>
      </c>
      <c r="K22" s="114" t="e">
        <f t="shared" si="21"/>
        <v>#DIV/0!</v>
      </c>
      <c r="L22" s="114" t="e">
        <f t="shared" si="21"/>
        <v>#DIV/0!</v>
      </c>
      <c r="M22" s="114" t="e">
        <f t="shared" si="21"/>
        <v>#DIV/0!</v>
      </c>
      <c r="N22" s="114" t="e">
        <f t="shared" si="21"/>
        <v>#DIV/0!</v>
      </c>
      <c r="O22" s="114" t="e">
        <f t="shared" si="21"/>
        <v>#DIV/0!</v>
      </c>
      <c r="P22" s="98"/>
      <c r="Q22" s="99"/>
      <c r="R22" s="100"/>
      <c r="S22" s="103"/>
      <c r="T22" s="103"/>
      <c r="U22" s="103"/>
      <c r="V22" s="103"/>
      <c r="W22" s="101"/>
      <c r="X22" s="101"/>
      <c r="Y22" s="101"/>
      <c r="Z22" s="191"/>
      <c r="AA22" s="195">
        <f>IF(Z20="無",H23,Q23)</f>
        <v>0</v>
      </c>
    </row>
    <row r="23" spans="1:27" x14ac:dyDescent="0.15">
      <c r="A23" s="68"/>
      <c r="B23" s="208"/>
      <c r="C23" s="47" t="s">
        <v>31</v>
      </c>
      <c r="D23" s="107" t="s">
        <v>189</v>
      </c>
      <c r="E23" s="36" t="e">
        <f>ROUNDDOWN(+E20*E22,-3)</f>
        <v>#DIV/0!</v>
      </c>
      <c r="F23" s="47" t="s">
        <v>31</v>
      </c>
      <c r="G23" s="107" t="s">
        <v>166</v>
      </c>
      <c r="H23" s="57">
        <f t="shared" ref="H23" si="22">ROUNDDOWN(+H20*H22,-3)</f>
        <v>0</v>
      </c>
      <c r="I23" s="75">
        <f t="shared" ref="I23:O23" si="23">ROUNDDOWN(+I20*I21,0)</f>
        <v>0</v>
      </c>
      <c r="J23" s="75">
        <f t="shared" si="23"/>
        <v>0</v>
      </c>
      <c r="K23" s="75">
        <f t="shared" si="23"/>
        <v>0</v>
      </c>
      <c r="L23" s="75">
        <f t="shared" si="23"/>
        <v>0</v>
      </c>
      <c r="M23" s="75">
        <f t="shared" si="23"/>
        <v>0</v>
      </c>
      <c r="N23" s="75">
        <f t="shared" si="23"/>
        <v>0</v>
      </c>
      <c r="O23" s="75">
        <f t="shared" si="23"/>
        <v>0</v>
      </c>
      <c r="P23" s="47" t="s">
        <v>31</v>
      </c>
      <c r="Q23" s="36">
        <f t="shared" ref="Q23" si="24">+IF(Q20&gt;H20,ROUNDDOWN(H20/Q20*R23,-3),ROUNDDOWN(R23,-3))</f>
        <v>0</v>
      </c>
      <c r="R23" s="36">
        <f>SUM(S23:Y23)</f>
        <v>0</v>
      </c>
      <c r="S23" s="59">
        <f>ROUNDDOWN(+S20*S21,0)</f>
        <v>0</v>
      </c>
      <c r="T23" s="59">
        <f t="shared" ref="T23:Y23" si="25">ROUNDDOWN(+T20*T21,0)</f>
        <v>0</v>
      </c>
      <c r="U23" s="59">
        <f t="shared" si="25"/>
        <v>0</v>
      </c>
      <c r="V23" s="37">
        <f t="shared" si="25"/>
        <v>0</v>
      </c>
      <c r="W23" s="58">
        <f t="shared" si="25"/>
        <v>0</v>
      </c>
      <c r="X23" s="58">
        <f t="shared" si="25"/>
        <v>0</v>
      </c>
      <c r="Y23" s="58">
        <f t="shared" si="25"/>
        <v>0</v>
      </c>
      <c r="Z23" s="192"/>
      <c r="AA23" s="196"/>
    </row>
    <row r="24" spans="1:27" x14ac:dyDescent="0.15">
      <c r="A24" s="69"/>
      <c r="B24" s="205"/>
      <c r="C24" s="43" t="s">
        <v>8</v>
      </c>
      <c r="D24" s="44" t="s">
        <v>103</v>
      </c>
      <c r="E24" s="129"/>
      <c r="F24" s="43" t="s">
        <v>8</v>
      </c>
      <c r="G24" s="53" t="s">
        <v>24</v>
      </c>
      <c r="H24" s="62">
        <f t="shared" si="17"/>
        <v>0</v>
      </c>
      <c r="I24" s="142">
        <f>S24</f>
        <v>0</v>
      </c>
      <c r="J24" s="142">
        <f t="shared" ref="J24" si="26">T24</f>
        <v>0</v>
      </c>
      <c r="K24" s="116">
        <f t="shared" ref="K24:O24" si="27">U24</f>
        <v>0</v>
      </c>
      <c r="L24" s="116">
        <f t="shared" si="27"/>
        <v>0</v>
      </c>
      <c r="M24" s="116">
        <f t="shared" si="27"/>
        <v>0</v>
      </c>
      <c r="N24" s="116">
        <f t="shared" si="27"/>
        <v>0</v>
      </c>
      <c r="O24" s="116">
        <f t="shared" si="27"/>
        <v>0</v>
      </c>
      <c r="P24" s="43" t="s">
        <v>8</v>
      </c>
      <c r="Q24" s="56">
        <f t="shared" ref="Q24" si="28">SUM(S24:Y24)</f>
        <v>0</v>
      </c>
      <c r="R24" s="77"/>
      <c r="S24" s="143"/>
      <c r="T24" s="143"/>
      <c r="U24" s="72"/>
      <c r="V24" s="72"/>
      <c r="W24" s="72"/>
      <c r="X24" s="72"/>
      <c r="Y24" s="72"/>
      <c r="Z24" s="190"/>
      <c r="AA24" s="193" t="str">
        <f>IF(Z24="無","実勢価格",IF(Z24="有","購入金額","　"))</f>
        <v>　</v>
      </c>
    </row>
    <row r="25" spans="1:27" x14ac:dyDescent="0.15">
      <c r="A25" s="70"/>
      <c r="B25" s="206"/>
      <c r="C25" s="45" t="s">
        <v>7</v>
      </c>
      <c r="D25" s="46" t="s">
        <v>104</v>
      </c>
      <c r="E25" s="71"/>
      <c r="F25" s="45" t="s">
        <v>7</v>
      </c>
      <c r="G25" s="46" t="s">
        <v>28</v>
      </c>
      <c r="H25" s="115">
        <f t="shared" ref="H25" si="29">IF(ISERROR(ROUND(SUM(I27:O27)/SUM(I24:O24),2))=TRUE,0,ROUND(SUM(I27:O27)/SUM(I24:O24),2))</f>
        <v>0</v>
      </c>
      <c r="I25" s="91"/>
      <c r="J25" s="91"/>
      <c r="K25" s="91"/>
      <c r="L25" s="91"/>
      <c r="M25" s="91"/>
      <c r="N25" s="91"/>
      <c r="O25" s="91"/>
      <c r="P25" s="45" t="s">
        <v>7</v>
      </c>
      <c r="Q25" s="79"/>
      <c r="R25" s="78"/>
      <c r="S25" s="92"/>
      <c r="T25" s="92"/>
      <c r="U25" s="92"/>
      <c r="V25" s="92"/>
      <c r="W25" s="71"/>
      <c r="X25" s="71"/>
      <c r="Y25" s="71"/>
      <c r="Z25" s="191"/>
      <c r="AA25" s="194"/>
    </row>
    <row r="26" spans="1:27" x14ac:dyDescent="0.15">
      <c r="A26" s="104"/>
      <c r="B26" s="207"/>
      <c r="C26" s="102" t="s">
        <v>128</v>
      </c>
      <c r="D26" s="80" t="s">
        <v>190</v>
      </c>
      <c r="E26" s="114" t="e">
        <f>ROUND(E25*$B$71,1)</f>
        <v>#DIV/0!</v>
      </c>
      <c r="F26" s="102" t="s">
        <v>128</v>
      </c>
      <c r="G26" s="80" t="s">
        <v>146</v>
      </c>
      <c r="H26" s="115">
        <f t="shared" ref="H26:H66" si="30">IF(ISERROR(ROUND(SUM(I24*I26,J24*J26,K24*K26,L24*L26,M24*M26,N24*N26,O24*O26)/SUM(I24:O24),2))=TRUE,0,ROUND(SUM(I24*I26,J24*J26,K24*K26,L24*L26,M24*M26,N24*N26,O24*O26)/SUM(I24:O24),2))</f>
        <v>0</v>
      </c>
      <c r="I26" s="114" t="e">
        <f t="shared" ref="I26:O26" si="31">ROUND(I25*$B$71,1)</f>
        <v>#DIV/0!</v>
      </c>
      <c r="J26" s="114" t="e">
        <f t="shared" si="31"/>
        <v>#DIV/0!</v>
      </c>
      <c r="K26" s="114" t="e">
        <f t="shared" si="31"/>
        <v>#DIV/0!</v>
      </c>
      <c r="L26" s="114" t="e">
        <f t="shared" si="31"/>
        <v>#DIV/0!</v>
      </c>
      <c r="M26" s="114" t="e">
        <f t="shared" si="31"/>
        <v>#DIV/0!</v>
      </c>
      <c r="N26" s="114" t="e">
        <f t="shared" si="31"/>
        <v>#DIV/0!</v>
      </c>
      <c r="O26" s="114" t="e">
        <f t="shared" si="31"/>
        <v>#DIV/0!</v>
      </c>
      <c r="P26" s="98"/>
      <c r="Q26" s="99"/>
      <c r="R26" s="100"/>
      <c r="S26" s="103"/>
      <c r="T26" s="103"/>
      <c r="U26" s="103"/>
      <c r="V26" s="103"/>
      <c r="W26" s="101"/>
      <c r="X26" s="101"/>
      <c r="Y26" s="101"/>
      <c r="Z26" s="191"/>
      <c r="AA26" s="195">
        <f>IF(Z24="無",H27,Q27)</f>
        <v>0</v>
      </c>
    </row>
    <row r="27" spans="1:27" x14ac:dyDescent="0.15">
      <c r="A27" s="68"/>
      <c r="B27" s="208"/>
      <c r="C27" s="47" t="s">
        <v>31</v>
      </c>
      <c r="D27" s="107" t="s">
        <v>191</v>
      </c>
      <c r="E27" s="36" t="e">
        <f>ROUNDDOWN(+E24*E26,-3)</f>
        <v>#DIV/0!</v>
      </c>
      <c r="F27" s="47" t="s">
        <v>31</v>
      </c>
      <c r="G27" s="107" t="s">
        <v>167</v>
      </c>
      <c r="H27" s="57">
        <f t="shared" ref="H27:H67" si="32">ROUNDDOWN(+H24*H26,-3)</f>
        <v>0</v>
      </c>
      <c r="I27" s="75">
        <f t="shared" ref="I27:O27" si="33">ROUNDDOWN(+I24*I25,0)</f>
        <v>0</v>
      </c>
      <c r="J27" s="75">
        <f t="shared" si="33"/>
        <v>0</v>
      </c>
      <c r="K27" s="75">
        <f t="shared" si="33"/>
        <v>0</v>
      </c>
      <c r="L27" s="75">
        <f t="shared" si="33"/>
        <v>0</v>
      </c>
      <c r="M27" s="75">
        <f t="shared" si="33"/>
        <v>0</v>
      </c>
      <c r="N27" s="75">
        <f t="shared" si="33"/>
        <v>0</v>
      </c>
      <c r="O27" s="75">
        <f t="shared" si="33"/>
        <v>0</v>
      </c>
      <c r="P27" s="47" t="s">
        <v>31</v>
      </c>
      <c r="Q27" s="36">
        <f t="shared" ref="Q27" si="34">+IF(Q24&gt;H24,ROUNDDOWN(H24/Q24*R27,-3),ROUNDDOWN(R27,-3))</f>
        <v>0</v>
      </c>
      <c r="R27" s="36">
        <f>SUM(S27:Y27)</f>
        <v>0</v>
      </c>
      <c r="S27" s="59">
        <f>ROUNDDOWN(+S24*S25,0)</f>
        <v>0</v>
      </c>
      <c r="T27" s="59">
        <f t="shared" ref="T27:Y27" si="35">ROUNDDOWN(+T24*T25,0)</f>
        <v>0</v>
      </c>
      <c r="U27" s="59">
        <f t="shared" si="35"/>
        <v>0</v>
      </c>
      <c r="V27" s="37">
        <f t="shared" si="35"/>
        <v>0</v>
      </c>
      <c r="W27" s="58">
        <f t="shared" si="35"/>
        <v>0</v>
      </c>
      <c r="X27" s="58">
        <f t="shared" si="35"/>
        <v>0</v>
      </c>
      <c r="Y27" s="58">
        <f t="shared" si="35"/>
        <v>0</v>
      </c>
      <c r="Z27" s="192"/>
      <c r="AA27" s="196"/>
    </row>
    <row r="28" spans="1:27" x14ac:dyDescent="0.15">
      <c r="A28" s="69"/>
      <c r="B28" s="205"/>
      <c r="C28" s="43" t="s">
        <v>8</v>
      </c>
      <c r="D28" s="44" t="s">
        <v>105</v>
      </c>
      <c r="E28" s="129"/>
      <c r="F28" s="43" t="s">
        <v>8</v>
      </c>
      <c r="G28" s="53" t="s">
        <v>55</v>
      </c>
      <c r="H28" s="62">
        <f t="shared" si="17"/>
        <v>0</v>
      </c>
      <c r="I28" s="142">
        <f>S28</f>
        <v>0</v>
      </c>
      <c r="J28" s="142">
        <f t="shared" ref="J28" si="36">T28</f>
        <v>0</v>
      </c>
      <c r="K28" s="116">
        <f t="shared" ref="K28:O28" si="37">U28</f>
        <v>0</v>
      </c>
      <c r="L28" s="116">
        <f t="shared" si="37"/>
        <v>0</v>
      </c>
      <c r="M28" s="116">
        <f t="shared" si="37"/>
        <v>0</v>
      </c>
      <c r="N28" s="116">
        <f t="shared" si="37"/>
        <v>0</v>
      </c>
      <c r="O28" s="116">
        <f t="shared" si="37"/>
        <v>0</v>
      </c>
      <c r="P28" s="43" t="s">
        <v>8</v>
      </c>
      <c r="Q28" s="56">
        <f t="shared" ref="Q28" si="38">SUM(S28:Y28)</f>
        <v>0</v>
      </c>
      <c r="R28" s="77"/>
      <c r="S28" s="143"/>
      <c r="T28" s="143"/>
      <c r="U28" s="72"/>
      <c r="V28" s="72"/>
      <c r="W28" s="72"/>
      <c r="X28" s="72"/>
      <c r="Y28" s="72"/>
      <c r="Z28" s="190"/>
      <c r="AA28" s="193" t="str">
        <f>IF(Z28="無","実勢価格",IF(Z28="有","購入金額","　"))</f>
        <v>　</v>
      </c>
    </row>
    <row r="29" spans="1:27" x14ac:dyDescent="0.15">
      <c r="A29" s="70"/>
      <c r="B29" s="206"/>
      <c r="C29" s="45" t="s">
        <v>7</v>
      </c>
      <c r="D29" s="46" t="s">
        <v>106</v>
      </c>
      <c r="E29" s="71"/>
      <c r="F29" s="45" t="s">
        <v>7</v>
      </c>
      <c r="G29" s="46" t="s">
        <v>56</v>
      </c>
      <c r="H29" s="115">
        <f t="shared" ref="H29" si="39">IF(ISERROR(ROUND(SUM(I31:O31)/SUM(I28:O28),2))=TRUE,0,ROUND(SUM(I31:O31)/SUM(I28:O28),2))</f>
        <v>0</v>
      </c>
      <c r="I29" s="91"/>
      <c r="J29" s="91"/>
      <c r="K29" s="91"/>
      <c r="L29" s="91"/>
      <c r="M29" s="91"/>
      <c r="N29" s="91"/>
      <c r="O29" s="91"/>
      <c r="P29" s="45" t="s">
        <v>7</v>
      </c>
      <c r="Q29" s="79"/>
      <c r="R29" s="78"/>
      <c r="S29" s="92"/>
      <c r="T29" s="92"/>
      <c r="U29" s="92"/>
      <c r="V29" s="92"/>
      <c r="W29" s="71"/>
      <c r="X29" s="71"/>
      <c r="Y29" s="71"/>
      <c r="Z29" s="191"/>
      <c r="AA29" s="194"/>
    </row>
    <row r="30" spans="1:27" x14ac:dyDescent="0.15">
      <c r="A30" s="104"/>
      <c r="B30" s="207"/>
      <c r="C30" s="102" t="s">
        <v>128</v>
      </c>
      <c r="D30" s="80" t="s">
        <v>192</v>
      </c>
      <c r="E30" s="114" t="e">
        <f>ROUND(E29*$B$71,1)</f>
        <v>#DIV/0!</v>
      </c>
      <c r="F30" s="102" t="s">
        <v>128</v>
      </c>
      <c r="G30" s="80" t="s">
        <v>147</v>
      </c>
      <c r="H30" s="115">
        <f t="shared" si="30"/>
        <v>0</v>
      </c>
      <c r="I30" s="114" t="e">
        <f t="shared" ref="I30:O30" si="40">ROUND(I29*$B$71,1)</f>
        <v>#DIV/0!</v>
      </c>
      <c r="J30" s="114" t="e">
        <f t="shared" si="40"/>
        <v>#DIV/0!</v>
      </c>
      <c r="K30" s="114" t="e">
        <f t="shared" si="40"/>
        <v>#DIV/0!</v>
      </c>
      <c r="L30" s="114" t="e">
        <f t="shared" si="40"/>
        <v>#DIV/0!</v>
      </c>
      <c r="M30" s="114" t="e">
        <f t="shared" si="40"/>
        <v>#DIV/0!</v>
      </c>
      <c r="N30" s="114" t="e">
        <f t="shared" si="40"/>
        <v>#DIV/0!</v>
      </c>
      <c r="O30" s="114" t="e">
        <f t="shared" si="40"/>
        <v>#DIV/0!</v>
      </c>
      <c r="P30" s="98"/>
      <c r="Q30" s="99"/>
      <c r="R30" s="100"/>
      <c r="S30" s="103"/>
      <c r="T30" s="103"/>
      <c r="U30" s="103"/>
      <c r="V30" s="103"/>
      <c r="W30" s="101"/>
      <c r="X30" s="101"/>
      <c r="Y30" s="101"/>
      <c r="Z30" s="191"/>
      <c r="AA30" s="195">
        <f>IF(Z28="無",H31,Q31)</f>
        <v>0</v>
      </c>
    </row>
    <row r="31" spans="1:27" x14ac:dyDescent="0.15">
      <c r="A31" s="68"/>
      <c r="B31" s="208"/>
      <c r="C31" s="47" t="s">
        <v>31</v>
      </c>
      <c r="D31" s="107" t="s">
        <v>193</v>
      </c>
      <c r="E31" s="36" t="e">
        <f>ROUNDDOWN(+E28*E30,-3)</f>
        <v>#DIV/0!</v>
      </c>
      <c r="F31" s="47" t="s">
        <v>31</v>
      </c>
      <c r="G31" s="107" t="s">
        <v>168</v>
      </c>
      <c r="H31" s="57">
        <f t="shared" si="32"/>
        <v>0</v>
      </c>
      <c r="I31" s="75">
        <f t="shared" ref="I31:O31" si="41">ROUNDDOWN(+I28*I29,0)</f>
        <v>0</v>
      </c>
      <c r="J31" s="75">
        <f t="shared" si="41"/>
        <v>0</v>
      </c>
      <c r="K31" s="75">
        <f t="shared" si="41"/>
        <v>0</v>
      </c>
      <c r="L31" s="75">
        <f t="shared" si="41"/>
        <v>0</v>
      </c>
      <c r="M31" s="75">
        <f t="shared" si="41"/>
        <v>0</v>
      </c>
      <c r="N31" s="75">
        <f t="shared" si="41"/>
        <v>0</v>
      </c>
      <c r="O31" s="75">
        <f t="shared" si="41"/>
        <v>0</v>
      </c>
      <c r="P31" s="47" t="s">
        <v>31</v>
      </c>
      <c r="Q31" s="36">
        <f t="shared" ref="Q31" si="42">+IF(Q28&gt;H28,ROUNDDOWN(H28/Q28*R31,-3),ROUNDDOWN(R31,-3))</f>
        <v>0</v>
      </c>
      <c r="R31" s="36">
        <f>SUM(S31:Y31)</f>
        <v>0</v>
      </c>
      <c r="S31" s="59">
        <f>ROUNDDOWN(+S28*S29,0)</f>
        <v>0</v>
      </c>
      <c r="T31" s="59">
        <f t="shared" ref="T31:Y31" si="43">ROUNDDOWN(+T28*T29,0)</f>
        <v>0</v>
      </c>
      <c r="U31" s="59">
        <f t="shared" si="43"/>
        <v>0</v>
      </c>
      <c r="V31" s="37">
        <f t="shared" si="43"/>
        <v>0</v>
      </c>
      <c r="W31" s="58">
        <f t="shared" si="43"/>
        <v>0</v>
      </c>
      <c r="X31" s="58">
        <f t="shared" si="43"/>
        <v>0</v>
      </c>
      <c r="Y31" s="58">
        <f t="shared" si="43"/>
        <v>0</v>
      </c>
      <c r="Z31" s="192"/>
      <c r="AA31" s="196"/>
    </row>
    <row r="32" spans="1:27" x14ac:dyDescent="0.15">
      <c r="A32" s="69"/>
      <c r="B32" s="205"/>
      <c r="C32" s="43" t="s">
        <v>8</v>
      </c>
      <c r="D32" s="44" t="s">
        <v>107</v>
      </c>
      <c r="E32" s="129"/>
      <c r="F32" s="43" t="s">
        <v>8</v>
      </c>
      <c r="G32" s="53" t="s">
        <v>57</v>
      </c>
      <c r="H32" s="62">
        <f t="shared" si="17"/>
        <v>0</v>
      </c>
      <c r="I32" s="142">
        <f>S32</f>
        <v>0</v>
      </c>
      <c r="J32" s="142">
        <f t="shared" ref="J32" si="44">T32</f>
        <v>0</v>
      </c>
      <c r="K32" s="116">
        <f t="shared" ref="K32:O32" si="45">U32</f>
        <v>0</v>
      </c>
      <c r="L32" s="116">
        <f t="shared" si="45"/>
        <v>0</v>
      </c>
      <c r="M32" s="116">
        <f t="shared" si="45"/>
        <v>0</v>
      </c>
      <c r="N32" s="116">
        <f t="shared" si="45"/>
        <v>0</v>
      </c>
      <c r="O32" s="116">
        <f t="shared" si="45"/>
        <v>0</v>
      </c>
      <c r="P32" s="43" t="s">
        <v>8</v>
      </c>
      <c r="Q32" s="56">
        <f t="shared" ref="Q32" si="46">SUM(S32:Y32)</f>
        <v>0</v>
      </c>
      <c r="R32" s="77"/>
      <c r="S32" s="143"/>
      <c r="T32" s="143"/>
      <c r="U32" s="72"/>
      <c r="V32" s="72"/>
      <c r="W32" s="72"/>
      <c r="X32" s="72"/>
      <c r="Y32" s="72"/>
      <c r="Z32" s="190"/>
      <c r="AA32" s="193" t="str">
        <f>IF(Z32="無","実勢価格",IF(Z32="有","購入金額","　"))</f>
        <v>　</v>
      </c>
    </row>
    <row r="33" spans="1:27" x14ac:dyDescent="0.15">
      <c r="A33" s="70"/>
      <c r="B33" s="206"/>
      <c r="C33" s="45" t="s">
        <v>7</v>
      </c>
      <c r="D33" s="46" t="s">
        <v>108</v>
      </c>
      <c r="E33" s="71"/>
      <c r="F33" s="45" t="s">
        <v>7</v>
      </c>
      <c r="G33" s="46" t="s">
        <v>58</v>
      </c>
      <c r="H33" s="115">
        <f t="shared" ref="H33" si="47">IF(ISERROR(ROUND(SUM(I35:O35)/SUM(I32:O32),2))=TRUE,0,ROUND(SUM(I35:O35)/SUM(I32:O32),2))</f>
        <v>0</v>
      </c>
      <c r="I33" s="91"/>
      <c r="J33" s="91"/>
      <c r="K33" s="91"/>
      <c r="L33" s="91"/>
      <c r="M33" s="91"/>
      <c r="N33" s="91"/>
      <c r="O33" s="91"/>
      <c r="P33" s="45" t="s">
        <v>7</v>
      </c>
      <c r="Q33" s="79"/>
      <c r="R33" s="78"/>
      <c r="S33" s="92"/>
      <c r="T33" s="92"/>
      <c r="U33" s="92"/>
      <c r="V33" s="92"/>
      <c r="W33" s="71"/>
      <c r="X33" s="71"/>
      <c r="Y33" s="71"/>
      <c r="Z33" s="191"/>
      <c r="AA33" s="194"/>
    </row>
    <row r="34" spans="1:27" x14ac:dyDescent="0.15">
      <c r="A34" s="104"/>
      <c r="B34" s="207"/>
      <c r="C34" s="102" t="s">
        <v>128</v>
      </c>
      <c r="D34" s="80" t="s">
        <v>194</v>
      </c>
      <c r="E34" s="114" t="e">
        <f>ROUND(E33*$B$71,1)</f>
        <v>#DIV/0!</v>
      </c>
      <c r="F34" s="102" t="s">
        <v>128</v>
      </c>
      <c r="G34" s="80" t="s">
        <v>148</v>
      </c>
      <c r="H34" s="115">
        <f t="shared" si="30"/>
        <v>0</v>
      </c>
      <c r="I34" s="114" t="e">
        <f t="shared" ref="I34:O34" si="48">ROUND(I33*$B$71,1)</f>
        <v>#DIV/0!</v>
      </c>
      <c r="J34" s="114" t="e">
        <f t="shared" si="48"/>
        <v>#DIV/0!</v>
      </c>
      <c r="K34" s="114" t="e">
        <f t="shared" si="48"/>
        <v>#DIV/0!</v>
      </c>
      <c r="L34" s="114" t="e">
        <f t="shared" si="48"/>
        <v>#DIV/0!</v>
      </c>
      <c r="M34" s="114" t="e">
        <f t="shared" si="48"/>
        <v>#DIV/0!</v>
      </c>
      <c r="N34" s="114" t="e">
        <f t="shared" si="48"/>
        <v>#DIV/0!</v>
      </c>
      <c r="O34" s="114" t="e">
        <f t="shared" si="48"/>
        <v>#DIV/0!</v>
      </c>
      <c r="P34" s="98"/>
      <c r="Q34" s="99"/>
      <c r="R34" s="100"/>
      <c r="S34" s="103"/>
      <c r="T34" s="103"/>
      <c r="U34" s="103"/>
      <c r="V34" s="103"/>
      <c r="W34" s="101"/>
      <c r="X34" s="101"/>
      <c r="Y34" s="101"/>
      <c r="Z34" s="191"/>
      <c r="AA34" s="195">
        <f>IF(Z32="無",H35,Q35)</f>
        <v>0</v>
      </c>
    </row>
    <row r="35" spans="1:27" x14ac:dyDescent="0.15">
      <c r="A35" s="68"/>
      <c r="B35" s="208"/>
      <c r="C35" s="47" t="s">
        <v>31</v>
      </c>
      <c r="D35" s="107" t="s">
        <v>195</v>
      </c>
      <c r="E35" s="36" t="e">
        <f>ROUNDDOWN(+E32*E34,-3)</f>
        <v>#DIV/0!</v>
      </c>
      <c r="F35" s="47" t="s">
        <v>31</v>
      </c>
      <c r="G35" s="107" t="s">
        <v>169</v>
      </c>
      <c r="H35" s="57">
        <f t="shared" si="32"/>
        <v>0</v>
      </c>
      <c r="I35" s="75">
        <f t="shared" ref="I35:O35" si="49">ROUNDDOWN(+I32*I33,0)</f>
        <v>0</v>
      </c>
      <c r="J35" s="75">
        <f t="shared" si="49"/>
        <v>0</v>
      </c>
      <c r="K35" s="75">
        <f t="shared" si="49"/>
        <v>0</v>
      </c>
      <c r="L35" s="75">
        <f t="shared" si="49"/>
        <v>0</v>
      </c>
      <c r="M35" s="75">
        <f t="shared" si="49"/>
        <v>0</v>
      </c>
      <c r="N35" s="75">
        <f t="shared" si="49"/>
        <v>0</v>
      </c>
      <c r="O35" s="75">
        <f t="shared" si="49"/>
        <v>0</v>
      </c>
      <c r="P35" s="47" t="s">
        <v>31</v>
      </c>
      <c r="Q35" s="36">
        <f t="shared" ref="Q35" si="50">+IF(Q32&gt;H32,ROUNDDOWN(H32/Q32*R35,-3),ROUNDDOWN(R35,-3))</f>
        <v>0</v>
      </c>
      <c r="R35" s="36">
        <f>SUM(S35:Y35)</f>
        <v>0</v>
      </c>
      <c r="S35" s="59">
        <f>ROUNDDOWN(+S32*S33,0)</f>
        <v>0</v>
      </c>
      <c r="T35" s="59">
        <f t="shared" ref="T35:Y35" si="51">ROUNDDOWN(+T32*T33,0)</f>
        <v>0</v>
      </c>
      <c r="U35" s="59">
        <f t="shared" si="51"/>
        <v>0</v>
      </c>
      <c r="V35" s="37">
        <f t="shared" si="51"/>
        <v>0</v>
      </c>
      <c r="W35" s="58">
        <f t="shared" si="51"/>
        <v>0</v>
      </c>
      <c r="X35" s="58">
        <f t="shared" si="51"/>
        <v>0</v>
      </c>
      <c r="Y35" s="58">
        <f t="shared" si="51"/>
        <v>0</v>
      </c>
      <c r="Z35" s="192"/>
      <c r="AA35" s="196"/>
    </row>
    <row r="36" spans="1:27" x14ac:dyDescent="0.15">
      <c r="A36" s="69"/>
      <c r="B36" s="205"/>
      <c r="C36" s="43" t="s">
        <v>8</v>
      </c>
      <c r="D36" s="44" t="s">
        <v>109</v>
      </c>
      <c r="E36" s="129"/>
      <c r="F36" s="43" t="s">
        <v>8</v>
      </c>
      <c r="G36" s="53" t="s">
        <v>59</v>
      </c>
      <c r="H36" s="62">
        <f t="shared" si="17"/>
        <v>0</v>
      </c>
      <c r="I36" s="142">
        <f>S36</f>
        <v>0</v>
      </c>
      <c r="J36" s="142">
        <f t="shared" ref="J36" si="52">T36</f>
        <v>0</v>
      </c>
      <c r="K36" s="116">
        <f t="shared" ref="K36:O36" si="53">U36</f>
        <v>0</v>
      </c>
      <c r="L36" s="116">
        <f t="shared" si="53"/>
        <v>0</v>
      </c>
      <c r="M36" s="116">
        <f t="shared" si="53"/>
        <v>0</v>
      </c>
      <c r="N36" s="116">
        <f t="shared" si="53"/>
        <v>0</v>
      </c>
      <c r="O36" s="116">
        <f t="shared" si="53"/>
        <v>0</v>
      </c>
      <c r="P36" s="43" t="s">
        <v>8</v>
      </c>
      <c r="Q36" s="56">
        <f t="shared" ref="Q36" si="54">SUM(S36:Y36)</f>
        <v>0</v>
      </c>
      <c r="R36" s="77"/>
      <c r="S36" s="72"/>
      <c r="T36" s="72"/>
      <c r="U36" s="72"/>
      <c r="V36" s="72"/>
      <c r="W36" s="72"/>
      <c r="X36" s="72"/>
      <c r="Y36" s="72"/>
      <c r="Z36" s="190"/>
      <c r="AA36" s="193" t="str">
        <f>IF(Z36="無","実勢価格",IF(Z36="有","購入金額","　"))</f>
        <v>　</v>
      </c>
    </row>
    <row r="37" spans="1:27" x14ac:dyDescent="0.15">
      <c r="A37" s="70"/>
      <c r="B37" s="206"/>
      <c r="C37" s="45" t="s">
        <v>7</v>
      </c>
      <c r="D37" s="46" t="s">
        <v>110</v>
      </c>
      <c r="E37" s="71"/>
      <c r="F37" s="45" t="s">
        <v>7</v>
      </c>
      <c r="G37" s="46" t="s">
        <v>60</v>
      </c>
      <c r="H37" s="115">
        <f t="shared" ref="H37" si="55">IF(ISERROR(ROUND(SUM(I39:O39)/SUM(I36:O36),2))=TRUE,0,ROUND(SUM(I39:O39)/SUM(I36:O36),2))</f>
        <v>0</v>
      </c>
      <c r="I37" s="91"/>
      <c r="J37" s="91"/>
      <c r="K37" s="91"/>
      <c r="L37" s="91"/>
      <c r="M37" s="91"/>
      <c r="N37" s="91"/>
      <c r="O37" s="91"/>
      <c r="P37" s="45" t="s">
        <v>7</v>
      </c>
      <c r="Q37" s="79"/>
      <c r="R37" s="78"/>
      <c r="S37" s="92"/>
      <c r="T37" s="92"/>
      <c r="U37" s="92"/>
      <c r="V37" s="92"/>
      <c r="W37" s="71"/>
      <c r="X37" s="71"/>
      <c r="Y37" s="71"/>
      <c r="Z37" s="191"/>
      <c r="AA37" s="194"/>
    </row>
    <row r="38" spans="1:27" x14ac:dyDescent="0.15">
      <c r="A38" s="104"/>
      <c r="B38" s="207"/>
      <c r="C38" s="102" t="s">
        <v>128</v>
      </c>
      <c r="D38" s="80" t="s">
        <v>196</v>
      </c>
      <c r="E38" s="114" t="e">
        <f>ROUND(E37*$B$71,1)</f>
        <v>#DIV/0!</v>
      </c>
      <c r="F38" s="102" t="s">
        <v>128</v>
      </c>
      <c r="G38" s="80" t="s">
        <v>149</v>
      </c>
      <c r="H38" s="115">
        <f t="shared" si="30"/>
        <v>0</v>
      </c>
      <c r="I38" s="114" t="e">
        <f t="shared" ref="I38:O38" si="56">ROUND(I37*$B$71,1)</f>
        <v>#DIV/0!</v>
      </c>
      <c r="J38" s="114" t="e">
        <f t="shared" si="56"/>
        <v>#DIV/0!</v>
      </c>
      <c r="K38" s="114" t="e">
        <f t="shared" si="56"/>
        <v>#DIV/0!</v>
      </c>
      <c r="L38" s="114" t="e">
        <f t="shared" si="56"/>
        <v>#DIV/0!</v>
      </c>
      <c r="M38" s="114" t="e">
        <f t="shared" si="56"/>
        <v>#DIV/0!</v>
      </c>
      <c r="N38" s="114" t="e">
        <f t="shared" si="56"/>
        <v>#DIV/0!</v>
      </c>
      <c r="O38" s="114" t="e">
        <f t="shared" si="56"/>
        <v>#DIV/0!</v>
      </c>
      <c r="P38" s="98"/>
      <c r="Q38" s="99"/>
      <c r="R38" s="100"/>
      <c r="S38" s="103"/>
      <c r="T38" s="103"/>
      <c r="U38" s="103"/>
      <c r="V38" s="103"/>
      <c r="W38" s="101"/>
      <c r="X38" s="101"/>
      <c r="Y38" s="101"/>
      <c r="Z38" s="191"/>
      <c r="AA38" s="195">
        <f>IF(Z36="無",H39,Q39)</f>
        <v>0</v>
      </c>
    </row>
    <row r="39" spans="1:27" x14ac:dyDescent="0.15">
      <c r="A39" s="68"/>
      <c r="B39" s="208"/>
      <c r="C39" s="47" t="s">
        <v>31</v>
      </c>
      <c r="D39" s="107" t="s">
        <v>197</v>
      </c>
      <c r="E39" s="36" t="e">
        <f>ROUNDDOWN(+E36*E38,-3)</f>
        <v>#DIV/0!</v>
      </c>
      <c r="F39" s="47" t="s">
        <v>31</v>
      </c>
      <c r="G39" s="107" t="s">
        <v>170</v>
      </c>
      <c r="H39" s="57">
        <f t="shared" si="32"/>
        <v>0</v>
      </c>
      <c r="I39" s="75">
        <f t="shared" ref="I39:O39" si="57">ROUNDDOWN(+I36*I37,0)</f>
        <v>0</v>
      </c>
      <c r="J39" s="75">
        <f t="shared" si="57"/>
        <v>0</v>
      </c>
      <c r="K39" s="75">
        <f t="shared" si="57"/>
        <v>0</v>
      </c>
      <c r="L39" s="75">
        <f t="shared" si="57"/>
        <v>0</v>
      </c>
      <c r="M39" s="75">
        <f t="shared" si="57"/>
        <v>0</v>
      </c>
      <c r="N39" s="75">
        <f t="shared" si="57"/>
        <v>0</v>
      </c>
      <c r="O39" s="75">
        <f t="shared" si="57"/>
        <v>0</v>
      </c>
      <c r="P39" s="47" t="s">
        <v>31</v>
      </c>
      <c r="Q39" s="36">
        <f t="shared" ref="Q39" si="58">+IF(Q36&gt;H36,ROUNDDOWN(H36/Q36*R39,-3),ROUNDDOWN(R39,-3))</f>
        <v>0</v>
      </c>
      <c r="R39" s="36">
        <f>SUM(S39:Y39)</f>
        <v>0</v>
      </c>
      <c r="S39" s="59">
        <f>ROUNDDOWN(+S36*S37,0)</f>
        <v>0</v>
      </c>
      <c r="T39" s="59">
        <f t="shared" ref="T39:Y39" si="59">ROUNDDOWN(+T36*T37,0)</f>
        <v>0</v>
      </c>
      <c r="U39" s="59">
        <f t="shared" si="59"/>
        <v>0</v>
      </c>
      <c r="V39" s="37">
        <f t="shared" si="59"/>
        <v>0</v>
      </c>
      <c r="W39" s="58">
        <f t="shared" si="59"/>
        <v>0</v>
      </c>
      <c r="X39" s="58">
        <f t="shared" si="59"/>
        <v>0</v>
      </c>
      <c r="Y39" s="58">
        <f t="shared" si="59"/>
        <v>0</v>
      </c>
      <c r="Z39" s="192"/>
      <c r="AA39" s="196"/>
    </row>
    <row r="40" spans="1:27" x14ac:dyDescent="0.15">
      <c r="A40" s="69"/>
      <c r="B40" s="205"/>
      <c r="C40" s="43" t="s">
        <v>8</v>
      </c>
      <c r="D40" s="44" t="s">
        <v>111</v>
      </c>
      <c r="E40" s="129"/>
      <c r="F40" s="43" t="s">
        <v>8</v>
      </c>
      <c r="G40" s="53" t="s">
        <v>61</v>
      </c>
      <c r="H40" s="62">
        <f t="shared" si="17"/>
        <v>0</v>
      </c>
      <c r="I40" s="142">
        <f>S40</f>
        <v>0</v>
      </c>
      <c r="J40" s="142">
        <f t="shared" ref="J40" si="60">T40</f>
        <v>0</v>
      </c>
      <c r="K40" s="116">
        <f t="shared" ref="K40:O40" si="61">U40</f>
        <v>0</v>
      </c>
      <c r="L40" s="116">
        <f t="shared" si="61"/>
        <v>0</v>
      </c>
      <c r="M40" s="116">
        <f t="shared" si="61"/>
        <v>0</v>
      </c>
      <c r="N40" s="116">
        <f t="shared" si="61"/>
        <v>0</v>
      </c>
      <c r="O40" s="116">
        <f t="shared" si="61"/>
        <v>0</v>
      </c>
      <c r="P40" s="43" t="s">
        <v>8</v>
      </c>
      <c r="Q40" s="56">
        <f t="shared" ref="Q40" si="62">SUM(S40:Y40)</f>
        <v>0</v>
      </c>
      <c r="R40" s="77"/>
      <c r="S40" s="72"/>
      <c r="T40" s="72"/>
      <c r="U40" s="72"/>
      <c r="V40" s="72"/>
      <c r="W40" s="72"/>
      <c r="X40" s="72"/>
      <c r="Y40" s="72"/>
      <c r="Z40" s="190"/>
      <c r="AA40" s="193" t="str">
        <f>IF(Z40="無","実勢価格",IF(Z40="有","購入金額","　"))</f>
        <v>　</v>
      </c>
    </row>
    <row r="41" spans="1:27" x14ac:dyDescent="0.15">
      <c r="A41" s="70"/>
      <c r="B41" s="206"/>
      <c r="C41" s="45" t="s">
        <v>7</v>
      </c>
      <c r="D41" s="46" t="s">
        <v>112</v>
      </c>
      <c r="E41" s="71"/>
      <c r="F41" s="45" t="s">
        <v>7</v>
      </c>
      <c r="G41" s="46" t="s">
        <v>62</v>
      </c>
      <c r="H41" s="115">
        <f t="shared" ref="H41" si="63">IF(ISERROR(ROUND(SUM(I43:O43)/SUM(I40:O40),2))=TRUE,0,ROUND(SUM(I43:O43)/SUM(I40:O40),2))</f>
        <v>0</v>
      </c>
      <c r="I41" s="91"/>
      <c r="J41" s="91"/>
      <c r="K41" s="91"/>
      <c r="L41" s="91"/>
      <c r="M41" s="91"/>
      <c r="N41" s="91"/>
      <c r="O41" s="91"/>
      <c r="P41" s="45" t="s">
        <v>7</v>
      </c>
      <c r="Q41" s="79"/>
      <c r="R41" s="78"/>
      <c r="S41" s="92"/>
      <c r="T41" s="92"/>
      <c r="U41" s="92"/>
      <c r="V41" s="92"/>
      <c r="W41" s="71"/>
      <c r="X41" s="71"/>
      <c r="Y41" s="71"/>
      <c r="Z41" s="191"/>
      <c r="AA41" s="194"/>
    </row>
    <row r="42" spans="1:27" x14ac:dyDescent="0.15">
      <c r="A42" s="104"/>
      <c r="B42" s="207"/>
      <c r="C42" s="102" t="s">
        <v>128</v>
      </c>
      <c r="D42" s="80" t="s">
        <v>198</v>
      </c>
      <c r="E42" s="114" t="e">
        <f>ROUND(E41*$B$71,1)</f>
        <v>#DIV/0!</v>
      </c>
      <c r="F42" s="102" t="s">
        <v>128</v>
      </c>
      <c r="G42" s="80" t="s">
        <v>150</v>
      </c>
      <c r="H42" s="115">
        <f t="shared" si="30"/>
        <v>0</v>
      </c>
      <c r="I42" s="114" t="e">
        <f t="shared" ref="I42:O42" si="64">ROUND(I41*$B$71,1)</f>
        <v>#DIV/0!</v>
      </c>
      <c r="J42" s="114" t="e">
        <f t="shared" si="64"/>
        <v>#DIV/0!</v>
      </c>
      <c r="K42" s="114" t="e">
        <f t="shared" si="64"/>
        <v>#DIV/0!</v>
      </c>
      <c r="L42" s="114" t="e">
        <f t="shared" si="64"/>
        <v>#DIV/0!</v>
      </c>
      <c r="M42" s="114" t="e">
        <f t="shared" si="64"/>
        <v>#DIV/0!</v>
      </c>
      <c r="N42" s="114" t="e">
        <f t="shared" si="64"/>
        <v>#DIV/0!</v>
      </c>
      <c r="O42" s="114" t="e">
        <f t="shared" si="64"/>
        <v>#DIV/0!</v>
      </c>
      <c r="P42" s="98"/>
      <c r="Q42" s="99"/>
      <c r="R42" s="100"/>
      <c r="S42" s="103"/>
      <c r="T42" s="103"/>
      <c r="U42" s="103"/>
      <c r="V42" s="103"/>
      <c r="W42" s="101"/>
      <c r="X42" s="101"/>
      <c r="Y42" s="101"/>
      <c r="Z42" s="191"/>
      <c r="AA42" s="195">
        <f>IF(Z40="無",H43,Q43)</f>
        <v>0</v>
      </c>
    </row>
    <row r="43" spans="1:27" x14ac:dyDescent="0.15">
      <c r="A43" s="68"/>
      <c r="B43" s="208"/>
      <c r="C43" s="47" t="s">
        <v>31</v>
      </c>
      <c r="D43" s="107" t="s">
        <v>199</v>
      </c>
      <c r="E43" s="36" t="e">
        <f>ROUNDDOWN(+E40*E42,-3)</f>
        <v>#DIV/0!</v>
      </c>
      <c r="F43" s="47" t="s">
        <v>31</v>
      </c>
      <c r="G43" s="107" t="s">
        <v>171</v>
      </c>
      <c r="H43" s="57">
        <f t="shared" si="32"/>
        <v>0</v>
      </c>
      <c r="I43" s="75">
        <f t="shared" ref="I43:O43" si="65">ROUNDDOWN(+I40*I41,0)</f>
        <v>0</v>
      </c>
      <c r="J43" s="75">
        <f t="shared" si="65"/>
        <v>0</v>
      </c>
      <c r="K43" s="75">
        <f t="shared" si="65"/>
        <v>0</v>
      </c>
      <c r="L43" s="75">
        <f t="shared" si="65"/>
        <v>0</v>
      </c>
      <c r="M43" s="75">
        <f t="shared" si="65"/>
        <v>0</v>
      </c>
      <c r="N43" s="75">
        <f t="shared" si="65"/>
        <v>0</v>
      </c>
      <c r="O43" s="75">
        <f t="shared" si="65"/>
        <v>0</v>
      </c>
      <c r="P43" s="47" t="s">
        <v>31</v>
      </c>
      <c r="Q43" s="36">
        <f t="shared" ref="Q43" si="66">+IF(Q40&gt;H40,ROUNDDOWN(H40/Q40*R43,-3),ROUNDDOWN(R43,-3))</f>
        <v>0</v>
      </c>
      <c r="R43" s="36">
        <f>SUM(S43:Y43)</f>
        <v>0</v>
      </c>
      <c r="S43" s="59">
        <f>ROUNDDOWN(+S40*S41,0)</f>
        <v>0</v>
      </c>
      <c r="T43" s="59">
        <f t="shared" ref="T43:Y43" si="67">ROUNDDOWN(+T40*T41,0)</f>
        <v>0</v>
      </c>
      <c r="U43" s="59">
        <f t="shared" si="67"/>
        <v>0</v>
      </c>
      <c r="V43" s="37">
        <f t="shared" si="67"/>
        <v>0</v>
      </c>
      <c r="W43" s="58">
        <f t="shared" si="67"/>
        <v>0</v>
      </c>
      <c r="X43" s="58">
        <f t="shared" si="67"/>
        <v>0</v>
      </c>
      <c r="Y43" s="58">
        <f t="shared" si="67"/>
        <v>0</v>
      </c>
      <c r="Z43" s="192"/>
      <c r="AA43" s="196"/>
    </row>
    <row r="44" spans="1:27" x14ac:dyDescent="0.15">
      <c r="A44" s="69"/>
      <c r="B44" s="205"/>
      <c r="C44" s="43" t="s">
        <v>8</v>
      </c>
      <c r="D44" s="44" t="s">
        <v>113</v>
      </c>
      <c r="E44" s="129"/>
      <c r="F44" s="43" t="s">
        <v>8</v>
      </c>
      <c r="G44" s="53" t="s">
        <v>63</v>
      </c>
      <c r="H44" s="62">
        <f t="shared" si="17"/>
        <v>0</v>
      </c>
      <c r="I44" s="142">
        <f>S44</f>
        <v>0</v>
      </c>
      <c r="J44" s="142">
        <f t="shared" ref="J44" si="68">T44</f>
        <v>0</v>
      </c>
      <c r="K44" s="116">
        <f t="shared" ref="K44:O44" si="69">U44</f>
        <v>0</v>
      </c>
      <c r="L44" s="116">
        <f t="shared" si="69"/>
        <v>0</v>
      </c>
      <c r="M44" s="116">
        <f t="shared" si="69"/>
        <v>0</v>
      </c>
      <c r="N44" s="116">
        <f t="shared" si="69"/>
        <v>0</v>
      </c>
      <c r="O44" s="116">
        <f t="shared" si="69"/>
        <v>0</v>
      </c>
      <c r="P44" s="43" t="s">
        <v>8</v>
      </c>
      <c r="Q44" s="56">
        <f t="shared" ref="Q44" si="70">SUM(S44:Y44)</f>
        <v>0</v>
      </c>
      <c r="R44" s="77"/>
      <c r="S44" s="72"/>
      <c r="T44" s="72"/>
      <c r="U44" s="72"/>
      <c r="V44" s="72"/>
      <c r="W44" s="72"/>
      <c r="X44" s="72"/>
      <c r="Y44" s="72"/>
      <c r="Z44" s="190"/>
      <c r="AA44" s="193" t="str">
        <f>IF(Z44="無","実勢価格",IF(Z44="有","購入金額","　"))</f>
        <v>　</v>
      </c>
    </row>
    <row r="45" spans="1:27" x14ac:dyDescent="0.15">
      <c r="A45" s="70"/>
      <c r="B45" s="206"/>
      <c r="C45" s="45" t="s">
        <v>7</v>
      </c>
      <c r="D45" s="46" t="s">
        <v>114</v>
      </c>
      <c r="E45" s="71"/>
      <c r="F45" s="45" t="s">
        <v>7</v>
      </c>
      <c r="G45" s="46" t="s">
        <v>64</v>
      </c>
      <c r="H45" s="115">
        <f t="shared" ref="H45" si="71">IF(ISERROR(ROUND(SUM(I47:O47)/SUM(I44:O44),2))=TRUE,0,ROUND(SUM(I47:O47)/SUM(I44:O44),2))</f>
        <v>0</v>
      </c>
      <c r="I45" s="91"/>
      <c r="J45" s="91"/>
      <c r="K45" s="91"/>
      <c r="L45" s="91"/>
      <c r="M45" s="91"/>
      <c r="N45" s="91"/>
      <c r="O45" s="91"/>
      <c r="P45" s="45" t="s">
        <v>7</v>
      </c>
      <c r="Q45" s="79"/>
      <c r="R45" s="78"/>
      <c r="S45" s="92"/>
      <c r="T45" s="92"/>
      <c r="U45" s="92"/>
      <c r="V45" s="92"/>
      <c r="W45" s="71"/>
      <c r="X45" s="71"/>
      <c r="Y45" s="71"/>
      <c r="Z45" s="191"/>
      <c r="AA45" s="194"/>
    </row>
    <row r="46" spans="1:27" x14ac:dyDescent="0.15">
      <c r="A46" s="104"/>
      <c r="B46" s="207"/>
      <c r="C46" s="102" t="s">
        <v>128</v>
      </c>
      <c r="D46" s="80" t="s">
        <v>200</v>
      </c>
      <c r="E46" s="114" t="e">
        <f>ROUND(E45*$B$71,1)</f>
        <v>#DIV/0!</v>
      </c>
      <c r="F46" s="102" t="s">
        <v>128</v>
      </c>
      <c r="G46" s="80" t="s">
        <v>151</v>
      </c>
      <c r="H46" s="115">
        <f t="shared" si="30"/>
        <v>0</v>
      </c>
      <c r="I46" s="114" t="e">
        <f t="shared" ref="I46:O46" si="72">ROUND(I45*$B$71,1)</f>
        <v>#DIV/0!</v>
      </c>
      <c r="J46" s="114" t="e">
        <f t="shared" si="72"/>
        <v>#DIV/0!</v>
      </c>
      <c r="K46" s="114" t="e">
        <f t="shared" si="72"/>
        <v>#DIV/0!</v>
      </c>
      <c r="L46" s="114" t="e">
        <f t="shared" si="72"/>
        <v>#DIV/0!</v>
      </c>
      <c r="M46" s="114" t="e">
        <f t="shared" si="72"/>
        <v>#DIV/0!</v>
      </c>
      <c r="N46" s="114" t="e">
        <f t="shared" si="72"/>
        <v>#DIV/0!</v>
      </c>
      <c r="O46" s="114" t="e">
        <f t="shared" si="72"/>
        <v>#DIV/0!</v>
      </c>
      <c r="P46" s="98"/>
      <c r="Q46" s="99"/>
      <c r="R46" s="100"/>
      <c r="S46" s="103"/>
      <c r="T46" s="103"/>
      <c r="U46" s="103"/>
      <c r="V46" s="103"/>
      <c r="W46" s="101"/>
      <c r="X46" s="101"/>
      <c r="Y46" s="101"/>
      <c r="Z46" s="191"/>
      <c r="AA46" s="195">
        <f>IF(Z44="無",H47,Q47)</f>
        <v>0</v>
      </c>
    </row>
    <row r="47" spans="1:27" x14ac:dyDescent="0.15">
      <c r="A47" s="68"/>
      <c r="B47" s="208"/>
      <c r="C47" s="47" t="s">
        <v>31</v>
      </c>
      <c r="D47" s="107" t="s">
        <v>201</v>
      </c>
      <c r="E47" s="36" t="e">
        <f>ROUNDDOWN(+E44*E46,-3)</f>
        <v>#DIV/0!</v>
      </c>
      <c r="F47" s="47" t="s">
        <v>31</v>
      </c>
      <c r="G47" s="107" t="s">
        <v>172</v>
      </c>
      <c r="H47" s="57">
        <f t="shared" si="32"/>
        <v>0</v>
      </c>
      <c r="I47" s="75">
        <f t="shared" ref="I47:O47" si="73">ROUNDDOWN(+I44*I45,0)</f>
        <v>0</v>
      </c>
      <c r="J47" s="75">
        <f t="shared" si="73"/>
        <v>0</v>
      </c>
      <c r="K47" s="75">
        <f t="shared" si="73"/>
        <v>0</v>
      </c>
      <c r="L47" s="75">
        <f t="shared" si="73"/>
        <v>0</v>
      </c>
      <c r="M47" s="75">
        <f t="shared" si="73"/>
        <v>0</v>
      </c>
      <c r="N47" s="75">
        <f t="shared" si="73"/>
        <v>0</v>
      </c>
      <c r="O47" s="75">
        <f t="shared" si="73"/>
        <v>0</v>
      </c>
      <c r="P47" s="47" t="s">
        <v>31</v>
      </c>
      <c r="Q47" s="36">
        <f t="shared" ref="Q47" si="74">+IF(Q44&gt;H44,ROUNDDOWN(H44/Q44*R47,-3),ROUNDDOWN(R47,-3))</f>
        <v>0</v>
      </c>
      <c r="R47" s="36">
        <f>SUM(S47:Y47)</f>
        <v>0</v>
      </c>
      <c r="S47" s="59">
        <f>ROUNDDOWN(+S44*S45,0)</f>
        <v>0</v>
      </c>
      <c r="T47" s="59">
        <f t="shared" ref="T47:Y47" si="75">ROUNDDOWN(+T44*T45,0)</f>
        <v>0</v>
      </c>
      <c r="U47" s="59">
        <f t="shared" si="75"/>
        <v>0</v>
      </c>
      <c r="V47" s="37">
        <f t="shared" si="75"/>
        <v>0</v>
      </c>
      <c r="W47" s="58">
        <f t="shared" si="75"/>
        <v>0</v>
      </c>
      <c r="X47" s="58">
        <f t="shared" si="75"/>
        <v>0</v>
      </c>
      <c r="Y47" s="58">
        <f t="shared" si="75"/>
        <v>0</v>
      </c>
      <c r="Z47" s="192"/>
      <c r="AA47" s="196"/>
    </row>
    <row r="48" spans="1:27" x14ac:dyDescent="0.15">
      <c r="A48" s="69"/>
      <c r="B48" s="205"/>
      <c r="C48" s="43" t="s">
        <v>8</v>
      </c>
      <c r="D48" s="44" t="s">
        <v>115</v>
      </c>
      <c r="E48" s="129"/>
      <c r="F48" s="43" t="s">
        <v>8</v>
      </c>
      <c r="G48" s="53" t="s">
        <v>65</v>
      </c>
      <c r="H48" s="62">
        <f t="shared" si="17"/>
        <v>0</v>
      </c>
      <c r="I48" s="142">
        <f>S48</f>
        <v>0</v>
      </c>
      <c r="J48" s="142">
        <f t="shared" ref="J48" si="76">T48</f>
        <v>0</v>
      </c>
      <c r="K48" s="116">
        <f t="shared" ref="K48:O48" si="77">U48</f>
        <v>0</v>
      </c>
      <c r="L48" s="116">
        <f t="shared" si="77"/>
        <v>0</v>
      </c>
      <c r="M48" s="116">
        <f t="shared" si="77"/>
        <v>0</v>
      </c>
      <c r="N48" s="116">
        <f t="shared" si="77"/>
        <v>0</v>
      </c>
      <c r="O48" s="116">
        <f t="shared" si="77"/>
        <v>0</v>
      </c>
      <c r="P48" s="43" t="s">
        <v>8</v>
      </c>
      <c r="Q48" s="56">
        <f t="shared" ref="Q48" si="78">SUM(S48:Y48)</f>
        <v>0</v>
      </c>
      <c r="R48" s="77"/>
      <c r="S48" s="72"/>
      <c r="T48" s="72"/>
      <c r="U48" s="72"/>
      <c r="V48" s="72"/>
      <c r="W48" s="72"/>
      <c r="X48" s="72"/>
      <c r="Y48" s="72"/>
      <c r="Z48" s="190"/>
      <c r="AA48" s="193" t="str">
        <f>IF(Z48="無","実勢価格",IF(Z48="有","購入金額","　"))</f>
        <v>　</v>
      </c>
    </row>
    <row r="49" spans="1:27" x14ac:dyDescent="0.15">
      <c r="A49" s="70"/>
      <c r="B49" s="206"/>
      <c r="C49" s="45" t="s">
        <v>7</v>
      </c>
      <c r="D49" s="46" t="s">
        <v>116</v>
      </c>
      <c r="E49" s="71"/>
      <c r="F49" s="45" t="s">
        <v>7</v>
      </c>
      <c r="G49" s="46" t="s">
        <v>66</v>
      </c>
      <c r="H49" s="115">
        <f t="shared" ref="H49" si="79">IF(ISERROR(ROUND(SUM(I51:O51)/SUM(I48:O48),2))=TRUE,0,ROUND(SUM(I51:O51)/SUM(I48:O48),2))</f>
        <v>0</v>
      </c>
      <c r="I49" s="91"/>
      <c r="J49" s="91"/>
      <c r="K49" s="91"/>
      <c r="L49" s="91"/>
      <c r="M49" s="91"/>
      <c r="N49" s="91"/>
      <c r="O49" s="91"/>
      <c r="P49" s="45" t="s">
        <v>7</v>
      </c>
      <c r="Q49" s="79"/>
      <c r="R49" s="78"/>
      <c r="S49" s="92"/>
      <c r="T49" s="92"/>
      <c r="U49" s="92"/>
      <c r="V49" s="92"/>
      <c r="W49" s="71"/>
      <c r="X49" s="71"/>
      <c r="Y49" s="71"/>
      <c r="Z49" s="191"/>
      <c r="AA49" s="194"/>
    </row>
    <row r="50" spans="1:27" x14ac:dyDescent="0.15">
      <c r="A50" s="104"/>
      <c r="B50" s="207"/>
      <c r="C50" s="102" t="s">
        <v>128</v>
      </c>
      <c r="D50" s="80" t="s">
        <v>202</v>
      </c>
      <c r="E50" s="114" t="e">
        <f>ROUND(E49*$B$71,1)</f>
        <v>#DIV/0!</v>
      </c>
      <c r="F50" s="102" t="s">
        <v>128</v>
      </c>
      <c r="G50" s="80" t="s">
        <v>152</v>
      </c>
      <c r="H50" s="115">
        <f t="shared" si="30"/>
        <v>0</v>
      </c>
      <c r="I50" s="114" t="e">
        <f t="shared" ref="I50:O50" si="80">ROUND(I49*$B$71,1)</f>
        <v>#DIV/0!</v>
      </c>
      <c r="J50" s="114" t="e">
        <f t="shared" si="80"/>
        <v>#DIV/0!</v>
      </c>
      <c r="K50" s="114" t="e">
        <f t="shared" si="80"/>
        <v>#DIV/0!</v>
      </c>
      <c r="L50" s="114" t="e">
        <f t="shared" si="80"/>
        <v>#DIV/0!</v>
      </c>
      <c r="M50" s="114" t="e">
        <f t="shared" si="80"/>
        <v>#DIV/0!</v>
      </c>
      <c r="N50" s="114" t="e">
        <f t="shared" si="80"/>
        <v>#DIV/0!</v>
      </c>
      <c r="O50" s="114" t="e">
        <f t="shared" si="80"/>
        <v>#DIV/0!</v>
      </c>
      <c r="P50" s="98"/>
      <c r="Q50" s="99"/>
      <c r="R50" s="100"/>
      <c r="S50" s="103"/>
      <c r="T50" s="103"/>
      <c r="U50" s="103"/>
      <c r="V50" s="103"/>
      <c r="W50" s="101"/>
      <c r="X50" s="101"/>
      <c r="Y50" s="101"/>
      <c r="Z50" s="191"/>
      <c r="AA50" s="195">
        <f>IF(Z48="無",H51,Q51)</f>
        <v>0</v>
      </c>
    </row>
    <row r="51" spans="1:27" x14ac:dyDescent="0.15">
      <c r="A51" s="68"/>
      <c r="B51" s="208"/>
      <c r="C51" s="47" t="s">
        <v>31</v>
      </c>
      <c r="D51" s="107" t="s">
        <v>203</v>
      </c>
      <c r="E51" s="36" t="e">
        <f>ROUNDDOWN(+E48*E50,-3)</f>
        <v>#DIV/0!</v>
      </c>
      <c r="F51" s="47" t="s">
        <v>31</v>
      </c>
      <c r="G51" s="107" t="s">
        <v>173</v>
      </c>
      <c r="H51" s="57">
        <f t="shared" si="32"/>
        <v>0</v>
      </c>
      <c r="I51" s="75">
        <f t="shared" ref="I51:O51" si="81">ROUNDDOWN(+I48*I49,0)</f>
        <v>0</v>
      </c>
      <c r="J51" s="75">
        <f t="shared" si="81"/>
        <v>0</v>
      </c>
      <c r="K51" s="75">
        <f t="shared" si="81"/>
        <v>0</v>
      </c>
      <c r="L51" s="75">
        <f t="shared" si="81"/>
        <v>0</v>
      </c>
      <c r="M51" s="75">
        <f t="shared" si="81"/>
        <v>0</v>
      </c>
      <c r="N51" s="75">
        <f t="shared" si="81"/>
        <v>0</v>
      </c>
      <c r="O51" s="75">
        <f t="shared" si="81"/>
        <v>0</v>
      </c>
      <c r="P51" s="47" t="s">
        <v>31</v>
      </c>
      <c r="Q51" s="36">
        <f t="shared" ref="Q51" si="82">+IF(Q48&gt;H48,ROUNDDOWN(H48/Q48*R51,-3),ROUNDDOWN(R51,-3))</f>
        <v>0</v>
      </c>
      <c r="R51" s="36">
        <f>SUM(S51:Y51)</f>
        <v>0</v>
      </c>
      <c r="S51" s="59">
        <f>ROUNDDOWN(+S48*S49,0)</f>
        <v>0</v>
      </c>
      <c r="T51" s="59">
        <f t="shared" ref="T51:Y51" si="83">ROUNDDOWN(+T48*T49,0)</f>
        <v>0</v>
      </c>
      <c r="U51" s="59">
        <f t="shared" si="83"/>
        <v>0</v>
      </c>
      <c r="V51" s="37">
        <f t="shared" si="83"/>
        <v>0</v>
      </c>
      <c r="W51" s="58">
        <f t="shared" si="83"/>
        <v>0</v>
      </c>
      <c r="X51" s="58">
        <f t="shared" si="83"/>
        <v>0</v>
      </c>
      <c r="Y51" s="58">
        <f t="shared" si="83"/>
        <v>0</v>
      </c>
      <c r="Z51" s="192"/>
      <c r="AA51" s="196"/>
    </row>
    <row r="52" spans="1:27" x14ac:dyDescent="0.15">
      <c r="A52" s="69"/>
      <c r="B52" s="205"/>
      <c r="C52" s="43" t="s">
        <v>8</v>
      </c>
      <c r="D52" s="44" t="s">
        <v>117</v>
      </c>
      <c r="E52" s="129"/>
      <c r="F52" s="43" t="s">
        <v>8</v>
      </c>
      <c r="G52" s="53" t="s">
        <v>67</v>
      </c>
      <c r="H52" s="62">
        <f t="shared" si="17"/>
        <v>0</v>
      </c>
      <c r="I52" s="142">
        <f>S52</f>
        <v>0</v>
      </c>
      <c r="J52" s="142">
        <f t="shared" ref="J52" si="84">T52</f>
        <v>0</v>
      </c>
      <c r="K52" s="116">
        <f t="shared" ref="K52:O52" si="85">U52</f>
        <v>0</v>
      </c>
      <c r="L52" s="116">
        <f t="shared" si="85"/>
        <v>0</v>
      </c>
      <c r="M52" s="116">
        <f t="shared" si="85"/>
        <v>0</v>
      </c>
      <c r="N52" s="116">
        <f t="shared" si="85"/>
        <v>0</v>
      </c>
      <c r="O52" s="116">
        <f t="shared" si="85"/>
        <v>0</v>
      </c>
      <c r="P52" s="43" t="s">
        <v>8</v>
      </c>
      <c r="Q52" s="56">
        <f t="shared" ref="Q52" si="86">SUM(S52:Y52)</f>
        <v>0</v>
      </c>
      <c r="R52" s="77"/>
      <c r="S52" s="72"/>
      <c r="T52" s="72"/>
      <c r="U52" s="72"/>
      <c r="V52" s="72"/>
      <c r="W52" s="72"/>
      <c r="X52" s="72"/>
      <c r="Y52" s="72"/>
      <c r="Z52" s="190"/>
      <c r="AA52" s="193" t="str">
        <f>IF(Z52="無","実勢価格",IF(Z52="有","購入金額","　"))</f>
        <v>　</v>
      </c>
    </row>
    <row r="53" spans="1:27" x14ac:dyDescent="0.15">
      <c r="A53" s="70"/>
      <c r="B53" s="206"/>
      <c r="C53" s="45" t="s">
        <v>7</v>
      </c>
      <c r="D53" s="46" t="s">
        <v>118</v>
      </c>
      <c r="E53" s="71"/>
      <c r="F53" s="45" t="s">
        <v>7</v>
      </c>
      <c r="G53" s="46" t="s">
        <v>68</v>
      </c>
      <c r="H53" s="115">
        <f t="shared" ref="H53" si="87">IF(ISERROR(ROUND(SUM(I55:O55)/SUM(I52:O52),2))=TRUE,0,ROUND(SUM(I55:O55)/SUM(I52:O52),2))</f>
        <v>0</v>
      </c>
      <c r="I53" s="91"/>
      <c r="J53" s="91"/>
      <c r="K53" s="91"/>
      <c r="L53" s="91"/>
      <c r="M53" s="91"/>
      <c r="N53" s="91"/>
      <c r="O53" s="91"/>
      <c r="P53" s="45" t="s">
        <v>7</v>
      </c>
      <c r="Q53" s="79"/>
      <c r="R53" s="78"/>
      <c r="S53" s="92"/>
      <c r="T53" s="92"/>
      <c r="U53" s="92"/>
      <c r="V53" s="92"/>
      <c r="W53" s="71"/>
      <c r="X53" s="71"/>
      <c r="Y53" s="71"/>
      <c r="Z53" s="191"/>
      <c r="AA53" s="194"/>
    </row>
    <row r="54" spans="1:27" x14ac:dyDescent="0.15">
      <c r="A54" s="104"/>
      <c r="B54" s="207"/>
      <c r="C54" s="102" t="s">
        <v>128</v>
      </c>
      <c r="D54" s="80" t="s">
        <v>204</v>
      </c>
      <c r="E54" s="114" t="e">
        <f>ROUND(E53*$B$71,1)</f>
        <v>#DIV/0!</v>
      </c>
      <c r="F54" s="102" t="s">
        <v>128</v>
      </c>
      <c r="G54" s="80" t="s">
        <v>153</v>
      </c>
      <c r="H54" s="115">
        <f t="shared" si="30"/>
        <v>0</v>
      </c>
      <c r="I54" s="114" t="e">
        <f t="shared" ref="I54:O54" si="88">ROUND(I53*$B$71,1)</f>
        <v>#DIV/0!</v>
      </c>
      <c r="J54" s="114" t="e">
        <f t="shared" si="88"/>
        <v>#DIV/0!</v>
      </c>
      <c r="K54" s="114" t="e">
        <f t="shared" si="88"/>
        <v>#DIV/0!</v>
      </c>
      <c r="L54" s="114" t="e">
        <f t="shared" si="88"/>
        <v>#DIV/0!</v>
      </c>
      <c r="M54" s="114" t="e">
        <f t="shared" si="88"/>
        <v>#DIV/0!</v>
      </c>
      <c r="N54" s="114" t="e">
        <f t="shared" si="88"/>
        <v>#DIV/0!</v>
      </c>
      <c r="O54" s="114" t="e">
        <f t="shared" si="88"/>
        <v>#DIV/0!</v>
      </c>
      <c r="P54" s="98"/>
      <c r="Q54" s="99"/>
      <c r="R54" s="100"/>
      <c r="S54" s="103"/>
      <c r="T54" s="103"/>
      <c r="U54" s="103"/>
      <c r="V54" s="103"/>
      <c r="W54" s="101"/>
      <c r="X54" s="101"/>
      <c r="Y54" s="101"/>
      <c r="Z54" s="191"/>
      <c r="AA54" s="195">
        <f>IF(Z52="無",H55,Q55)</f>
        <v>0</v>
      </c>
    </row>
    <row r="55" spans="1:27" x14ac:dyDescent="0.15">
      <c r="A55" s="68"/>
      <c r="B55" s="208"/>
      <c r="C55" s="47" t="s">
        <v>31</v>
      </c>
      <c r="D55" s="107" t="s">
        <v>205</v>
      </c>
      <c r="E55" s="36" t="e">
        <f>ROUNDDOWN(+E52*E54,-3)</f>
        <v>#DIV/0!</v>
      </c>
      <c r="F55" s="47" t="s">
        <v>31</v>
      </c>
      <c r="G55" s="107" t="s">
        <v>174</v>
      </c>
      <c r="H55" s="57">
        <f t="shared" si="32"/>
        <v>0</v>
      </c>
      <c r="I55" s="75">
        <f t="shared" ref="I55:O55" si="89">ROUNDDOWN(+I52*I53,0)</f>
        <v>0</v>
      </c>
      <c r="J55" s="75">
        <f t="shared" si="89"/>
        <v>0</v>
      </c>
      <c r="K55" s="75">
        <f t="shared" si="89"/>
        <v>0</v>
      </c>
      <c r="L55" s="75">
        <f t="shared" si="89"/>
        <v>0</v>
      </c>
      <c r="M55" s="75">
        <f t="shared" si="89"/>
        <v>0</v>
      </c>
      <c r="N55" s="75">
        <f t="shared" si="89"/>
        <v>0</v>
      </c>
      <c r="O55" s="75">
        <f t="shared" si="89"/>
        <v>0</v>
      </c>
      <c r="P55" s="47" t="s">
        <v>31</v>
      </c>
      <c r="Q55" s="36">
        <f t="shared" ref="Q55" si="90">+IF(Q52&gt;H52,ROUNDDOWN(H52/Q52*R55,-3),ROUNDDOWN(R55,-3))</f>
        <v>0</v>
      </c>
      <c r="R55" s="36">
        <f>SUM(S55:Y55)</f>
        <v>0</v>
      </c>
      <c r="S55" s="59">
        <f>ROUNDDOWN(+S52*S53,0)</f>
        <v>0</v>
      </c>
      <c r="T55" s="59">
        <f t="shared" ref="T55:Y55" si="91">ROUNDDOWN(+T52*T53,0)</f>
        <v>0</v>
      </c>
      <c r="U55" s="59">
        <f t="shared" si="91"/>
        <v>0</v>
      </c>
      <c r="V55" s="37">
        <f t="shared" si="91"/>
        <v>0</v>
      </c>
      <c r="W55" s="58">
        <f t="shared" si="91"/>
        <v>0</v>
      </c>
      <c r="X55" s="58">
        <f t="shared" si="91"/>
        <v>0</v>
      </c>
      <c r="Y55" s="58">
        <f t="shared" si="91"/>
        <v>0</v>
      </c>
      <c r="Z55" s="192"/>
      <c r="AA55" s="196"/>
    </row>
    <row r="56" spans="1:27" x14ac:dyDescent="0.15">
      <c r="A56" s="69"/>
      <c r="B56" s="205"/>
      <c r="C56" s="43" t="s">
        <v>8</v>
      </c>
      <c r="D56" s="44" t="s">
        <v>119</v>
      </c>
      <c r="E56" s="129"/>
      <c r="F56" s="43" t="s">
        <v>8</v>
      </c>
      <c r="G56" s="53" t="s">
        <v>69</v>
      </c>
      <c r="H56" s="62">
        <f t="shared" si="17"/>
        <v>0</v>
      </c>
      <c r="I56" s="142">
        <f>S56</f>
        <v>0</v>
      </c>
      <c r="J56" s="142">
        <f t="shared" ref="J56" si="92">T56</f>
        <v>0</v>
      </c>
      <c r="K56" s="116">
        <f t="shared" ref="K56:O56" si="93">U56</f>
        <v>0</v>
      </c>
      <c r="L56" s="116">
        <f t="shared" si="93"/>
        <v>0</v>
      </c>
      <c r="M56" s="116">
        <f t="shared" si="93"/>
        <v>0</v>
      </c>
      <c r="N56" s="116">
        <f t="shared" si="93"/>
        <v>0</v>
      </c>
      <c r="O56" s="116">
        <f t="shared" si="93"/>
        <v>0</v>
      </c>
      <c r="P56" s="43" t="s">
        <v>8</v>
      </c>
      <c r="Q56" s="56">
        <f t="shared" ref="Q56" si="94">SUM(S56:Y56)</f>
        <v>0</v>
      </c>
      <c r="R56" s="77"/>
      <c r="S56" s="72"/>
      <c r="T56" s="72"/>
      <c r="U56" s="72"/>
      <c r="V56" s="72"/>
      <c r="W56" s="72"/>
      <c r="X56" s="72"/>
      <c r="Y56" s="72"/>
      <c r="Z56" s="190"/>
      <c r="AA56" s="193" t="str">
        <f>IF(Z56="無","実勢価格",IF(Z56="有","購入金額","　"))</f>
        <v>　</v>
      </c>
    </row>
    <row r="57" spans="1:27" x14ac:dyDescent="0.15">
      <c r="A57" s="70"/>
      <c r="B57" s="206"/>
      <c r="C57" s="45" t="s">
        <v>7</v>
      </c>
      <c r="D57" s="46" t="s">
        <v>120</v>
      </c>
      <c r="E57" s="71"/>
      <c r="F57" s="45" t="s">
        <v>7</v>
      </c>
      <c r="G57" s="46" t="s">
        <v>70</v>
      </c>
      <c r="H57" s="115">
        <f t="shared" ref="H57" si="95">IF(ISERROR(ROUND(SUM(I59:O59)/SUM(I56:O56),2))=TRUE,0,ROUND(SUM(I59:O59)/SUM(I56:O56),2))</f>
        <v>0</v>
      </c>
      <c r="I57" s="91"/>
      <c r="J57" s="91"/>
      <c r="K57" s="91"/>
      <c r="L57" s="91"/>
      <c r="M57" s="91"/>
      <c r="N57" s="91"/>
      <c r="O57" s="91"/>
      <c r="P57" s="45" t="s">
        <v>7</v>
      </c>
      <c r="Q57" s="79"/>
      <c r="R57" s="78"/>
      <c r="S57" s="92"/>
      <c r="T57" s="92"/>
      <c r="U57" s="92"/>
      <c r="V57" s="92"/>
      <c r="W57" s="71"/>
      <c r="X57" s="71"/>
      <c r="Y57" s="71"/>
      <c r="Z57" s="191"/>
      <c r="AA57" s="194"/>
    </row>
    <row r="58" spans="1:27" x14ac:dyDescent="0.15">
      <c r="A58" s="104"/>
      <c r="B58" s="207"/>
      <c r="C58" s="102" t="s">
        <v>128</v>
      </c>
      <c r="D58" s="80" t="s">
        <v>206</v>
      </c>
      <c r="E58" s="114" t="e">
        <f>ROUND(E57*$B$71,1)</f>
        <v>#DIV/0!</v>
      </c>
      <c r="F58" s="102" t="s">
        <v>128</v>
      </c>
      <c r="G58" s="80" t="s">
        <v>154</v>
      </c>
      <c r="H58" s="115">
        <f t="shared" si="30"/>
        <v>0</v>
      </c>
      <c r="I58" s="114" t="e">
        <f t="shared" ref="I58:O58" si="96">ROUND(I57*$B$71,1)</f>
        <v>#DIV/0!</v>
      </c>
      <c r="J58" s="114" t="e">
        <f t="shared" si="96"/>
        <v>#DIV/0!</v>
      </c>
      <c r="K58" s="114" t="e">
        <f t="shared" si="96"/>
        <v>#DIV/0!</v>
      </c>
      <c r="L58" s="114" t="e">
        <f t="shared" si="96"/>
        <v>#DIV/0!</v>
      </c>
      <c r="M58" s="114" t="e">
        <f t="shared" si="96"/>
        <v>#DIV/0!</v>
      </c>
      <c r="N58" s="114" t="e">
        <f t="shared" si="96"/>
        <v>#DIV/0!</v>
      </c>
      <c r="O58" s="114" t="e">
        <f t="shared" si="96"/>
        <v>#DIV/0!</v>
      </c>
      <c r="P58" s="98"/>
      <c r="Q58" s="99"/>
      <c r="R58" s="100"/>
      <c r="S58" s="103"/>
      <c r="T58" s="103"/>
      <c r="U58" s="103"/>
      <c r="V58" s="103"/>
      <c r="W58" s="101"/>
      <c r="X58" s="101"/>
      <c r="Y58" s="101"/>
      <c r="Z58" s="191"/>
      <c r="AA58" s="195">
        <f>IF(Z56="無",H59,Q59)</f>
        <v>0</v>
      </c>
    </row>
    <row r="59" spans="1:27" x14ac:dyDescent="0.15">
      <c r="A59" s="68"/>
      <c r="B59" s="208"/>
      <c r="C59" s="47" t="s">
        <v>31</v>
      </c>
      <c r="D59" s="107" t="s">
        <v>207</v>
      </c>
      <c r="E59" s="36" t="e">
        <f>ROUNDDOWN(+E56*E58,-3)</f>
        <v>#DIV/0!</v>
      </c>
      <c r="F59" s="47" t="s">
        <v>31</v>
      </c>
      <c r="G59" s="107" t="s">
        <v>175</v>
      </c>
      <c r="H59" s="57">
        <f t="shared" si="32"/>
        <v>0</v>
      </c>
      <c r="I59" s="75">
        <f t="shared" ref="I59:O59" si="97">ROUNDDOWN(+I56*I57,0)</f>
        <v>0</v>
      </c>
      <c r="J59" s="75">
        <f t="shared" si="97"/>
        <v>0</v>
      </c>
      <c r="K59" s="75">
        <f t="shared" si="97"/>
        <v>0</v>
      </c>
      <c r="L59" s="75">
        <f t="shared" si="97"/>
        <v>0</v>
      </c>
      <c r="M59" s="75">
        <f t="shared" si="97"/>
        <v>0</v>
      </c>
      <c r="N59" s="75">
        <f t="shared" si="97"/>
        <v>0</v>
      </c>
      <c r="O59" s="75">
        <f t="shared" si="97"/>
        <v>0</v>
      </c>
      <c r="P59" s="47" t="s">
        <v>31</v>
      </c>
      <c r="Q59" s="36">
        <f t="shared" ref="Q59" si="98">+IF(Q56&gt;H56,ROUNDDOWN(H56/Q56*R59,-3),ROUNDDOWN(R59,-3))</f>
        <v>0</v>
      </c>
      <c r="R59" s="36">
        <f>SUM(S59:Y59)</f>
        <v>0</v>
      </c>
      <c r="S59" s="59">
        <f>ROUNDDOWN(+S56*S57,0)</f>
        <v>0</v>
      </c>
      <c r="T59" s="59">
        <f t="shared" ref="T59:Y59" si="99">ROUNDDOWN(+T56*T57,0)</f>
        <v>0</v>
      </c>
      <c r="U59" s="59">
        <f t="shared" si="99"/>
        <v>0</v>
      </c>
      <c r="V59" s="37">
        <f t="shared" si="99"/>
        <v>0</v>
      </c>
      <c r="W59" s="58">
        <f t="shared" si="99"/>
        <v>0</v>
      </c>
      <c r="X59" s="58">
        <f t="shared" si="99"/>
        <v>0</v>
      </c>
      <c r="Y59" s="58">
        <f t="shared" si="99"/>
        <v>0</v>
      </c>
      <c r="Z59" s="192"/>
      <c r="AA59" s="196"/>
    </row>
    <row r="60" spans="1:27" x14ac:dyDescent="0.15">
      <c r="A60" s="69"/>
      <c r="B60" s="205"/>
      <c r="C60" s="43" t="s">
        <v>8</v>
      </c>
      <c r="D60" s="44" t="s">
        <v>121</v>
      </c>
      <c r="E60" s="129"/>
      <c r="F60" s="43" t="s">
        <v>8</v>
      </c>
      <c r="G60" s="53" t="s">
        <v>71</v>
      </c>
      <c r="H60" s="62">
        <f t="shared" si="17"/>
        <v>0</v>
      </c>
      <c r="I60" s="142">
        <f>S60</f>
        <v>0</v>
      </c>
      <c r="J60" s="142">
        <f t="shared" ref="J60" si="100">T60</f>
        <v>0</v>
      </c>
      <c r="K60" s="116">
        <f t="shared" ref="K60:O60" si="101">U60</f>
        <v>0</v>
      </c>
      <c r="L60" s="116">
        <f t="shared" si="101"/>
        <v>0</v>
      </c>
      <c r="M60" s="116">
        <f t="shared" si="101"/>
        <v>0</v>
      </c>
      <c r="N60" s="116">
        <f t="shared" si="101"/>
        <v>0</v>
      </c>
      <c r="O60" s="116">
        <f t="shared" si="101"/>
        <v>0</v>
      </c>
      <c r="P60" s="43" t="s">
        <v>8</v>
      </c>
      <c r="Q60" s="56">
        <f t="shared" ref="Q60" si="102">SUM(S60:Y60)</f>
        <v>0</v>
      </c>
      <c r="R60" s="77"/>
      <c r="S60" s="72"/>
      <c r="T60" s="72"/>
      <c r="U60" s="72"/>
      <c r="V60" s="72"/>
      <c r="W60" s="72"/>
      <c r="X60" s="72"/>
      <c r="Y60" s="72"/>
      <c r="Z60" s="190"/>
      <c r="AA60" s="193" t="str">
        <f>IF(Z60="無","実勢価格",IF(Z60="有","購入金額","　"))</f>
        <v>　</v>
      </c>
    </row>
    <row r="61" spans="1:27" x14ac:dyDescent="0.15">
      <c r="A61" s="70"/>
      <c r="B61" s="206"/>
      <c r="C61" s="45" t="s">
        <v>7</v>
      </c>
      <c r="D61" s="46" t="s">
        <v>122</v>
      </c>
      <c r="E61" s="71"/>
      <c r="F61" s="45" t="s">
        <v>7</v>
      </c>
      <c r="G61" s="46" t="s">
        <v>72</v>
      </c>
      <c r="H61" s="115">
        <f t="shared" ref="H61" si="103">IF(ISERROR(ROUND(SUM(I63:O63)/SUM(I60:O60),2))=TRUE,0,ROUND(SUM(I63:O63)/SUM(I60:O60),2))</f>
        <v>0</v>
      </c>
      <c r="I61" s="91"/>
      <c r="J61" s="91"/>
      <c r="K61" s="91"/>
      <c r="L61" s="91"/>
      <c r="M61" s="91"/>
      <c r="N61" s="91"/>
      <c r="O61" s="91"/>
      <c r="P61" s="45" t="s">
        <v>7</v>
      </c>
      <c r="Q61" s="79"/>
      <c r="R61" s="78"/>
      <c r="S61" s="92"/>
      <c r="T61" s="92"/>
      <c r="U61" s="92"/>
      <c r="V61" s="92"/>
      <c r="W61" s="71"/>
      <c r="X61" s="71"/>
      <c r="Y61" s="71"/>
      <c r="Z61" s="191"/>
      <c r="AA61" s="194"/>
    </row>
    <row r="62" spans="1:27" x14ac:dyDescent="0.15">
      <c r="A62" s="104"/>
      <c r="B62" s="207"/>
      <c r="C62" s="102" t="s">
        <v>128</v>
      </c>
      <c r="D62" s="80" t="s">
        <v>208</v>
      </c>
      <c r="E62" s="114" t="e">
        <f>ROUND(E61*$B$71,1)</f>
        <v>#DIV/0!</v>
      </c>
      <c r="F62" s="102" t="s">
        <v>128</v>
      </c>
      <c r="G62" s="80" t="s">
        <v>155</v>
      </c>
      <c r="H62" s="115">
        <f t="shared" si="30"/>
        <v>0</v>
      </c>
      <c r="I62" s="114" t="e">
        <f t="shared" ref="I62:O62" si="104">ROUND(I61*$B$71,1)</f>
        <v>#DIV/0!</v>
      </c>
      <c r="J62" s="114" t="e">
        <f t="shared" si="104"/>
        <v>#DIV/0!</v>
      </c>
      <c r="K62" s="114" t="e">
        <f t="shared" si="104"/>
        <v>#DIV/0!</v>
      </c>
      <c r="L62" s="114" t="e">
        <f t="shared" si="104"/>
        <v>#DIV/0!</v>
      </c>
      <c r="M62" s="114" t="e">
        <f t="shared" si="104"/>
        <v>#DIV/0!</v>
      </c>
      <c r="N62" s="114" t="e">
        <f t="shared" si="104"/>
        <v>#DIV/0!</v>
      </c>
      <c r="O62" s="114" t="e">
        <f t="shared" si="104"/>
        <v>#DIV/0!</v>
      </c>
      <c r="P62" s="98"/>
      <c r="Q62" s="99"/>
      <c r="R62" s="100"/>
      <c r="S62" s="103"/>
      <c r="T62" s="103"/>
      <c r="U62" s="103"/>
      <c r="V62" s="103"/>
      <c r="W62" s="101"/>
      <c r="X62" s="101"/>
      <c r="Y62" s="101"/>
      <c r="Z62" s="191"/>
      <c r="AA62" s="195">
        <f>IF(Z60="無",H63,Q63)</f>
        <v>0</v>
      </c>
    </row>
    <row r="63" spans="1:27" x14ac:dyDescent="0.15">
      <c r="A63" s="68"/>
      <c r="B63" s="208"/>
      <c r="C63" s="47" t="s">
        <v>31</v>
      </c>
      <c r="D63" s="107" t="s">
        <v>209</v>
      </c>
      <c r="E63" s="36" t="e">
        <f>ROUNDDOWN(+E60*E62,-3)</f>
        <v>#DIV/0!</v>
      </c>
      <c r="F63" s="47" t="s">
        <v>31</v>
      </c>
      <c r="G63" s="107" t="s">
        <v>176</v>
      </c>
      <c r="H63" s="57">
        <f t="shared" si="32"/>
        <v>0</v>
      </c>
      <c r="I63" s="75">
        <f t="shared" ref="I63:O63" si="105">ROUNDDOWN(+I60*I61,0)</f>
        <v>0</v>
      </c>
      <c r="J63" s="75">
        <f t="shared" si="105"/>
        <v>0</v>
      </c>
      <c r="K63" s="75">
        <f t="shared" si="105"/>
        <v>0</v>
      </c>
      <c r="L63" s="75">
        <f t="shared" si="105"/>
        <v>0</v>
      </c>
      <c r="M63" s="75">
        <f t="shared" si="105"/>
        <v>0</v>
      </c>
      <c r="N63" s="75">
        <f t="shared" si="105"/>
        <v>0</v>
      </c>
      <c r="O63" s="75">
        <f t="shared" si="105"/>
        <v>0</v>
      </c>
      <c r="P63" s="47" t="s">
        <v>31</v>
      </c>
      <c r="Q63" s="36">
        <f t="shared" ref="Q63" si="106">+IF(Q60&gt;H60,ROUNDDOWN(H60/Q60*R63,-3),ROUNDDOWN(R63,-3))</f>
        <v>0</v>
      </c>
      <c r="R63" s="36">
        <f>SUM(S63:Y63)</f>
        <v>0</v>
      </c>
      <c r="S63" s="59">
        <f>ROUNDDOWN(+S60*S61,0)</f>
        <v>0</v>
      </c>
      <c r="T63" s="59">
        <f t="shared" ref="T63:Y63" si="107">ROUNDDOWN(+T60*T61,0)</f>
        <v>0</v>
      </c>
      <c r="U63" s="59">
        <f t="shared" si="107"/>
        <v>0</v>
      </c>
      <c r="V63" s="37">
        <f t="shared" si="107"/>
        <v>0</v>
      </c>
      <c r="W63" s="58">
        <f t="shared" si="107"/>
        <v>0</v>
      </c>
      <c r="X63" s="58">
        <f t="shared" si="107"/>
        <v>0</v>
      </c>
      <c r="Y63" s="58">
        <f t="shared" si="107"/>
        <v>0</v>
      </c>
      <c r="Z63" s="192"/>
      <c r="AA63" s="196"/>
    </row>
    <row r="64" spans="1:27" x14ac:dyDescent="0.15">
      <c r="A64" s="69"/>
      <c r="B64" s="205"/>
      <c r="C64" s="43" t="s">
        <v>8</v>
      </c>
      <c r="D64" s="44" t="s">
        <v>123</v>
      </c>
      <c r="E64" s="129"/>
      <c r="F64" s="43" t="s">
        <v>8</v>
      </c>
      <c r="G64" s="53" t="s">
        <v>73</v>
      </c>
      <c r="H64" s="62">
        <f t="shared" si="17"/>
        <v>0</v>
      </c>
      <c r="I64" s="142">
        <f>S64</f>
        <v>0</v>
      </c>
      <c r="J64" s="142">
        <f t="shared" ref="J64" si="108">T64</f>
        <v>0</v>
      </c>
      <c r="K64" s="116">
        <f t="shared" ref="K64:O64" si="109">U64</f>
        <v>0</v>
      </c>
      <c r="L64" s="116">
        <f t="shared" si="109"/>
        <v>0</v>
      </c>
      <c r="M64" s="116">
        <f t="shared" si="109"/>
        <v>0</v>
      </c>
      <c r="N64" s="116">
        <f t="shared" si="109"/>
        <v>0</v>
      </c>
      <c r="O64" s="116">
        <f t="shared" si="109"/>
        <v>0</v>
      </c>
      <c r="P64" s="43" t="s">
        <v>8</v>
      </c>
      <c r="Q64" s="56">
        <f t="shared" ref="Q64" si="110">SUM(S64:Y64)</f>
        <v>0</v>
      </c>
      <c r="R64" s="77"/>
      <c r="S64" s="143"/>
      <c r="T64" s="143"/>
      <c r="U64" s="72"/>
      <c r="V64" s="72"/>
      <c r="W64" s="72"/>
      <c r="X64" s="72"/>
      <c r="Y64" s="72"/>
      <c r="Z64" s="190"/>
      <c r="AA64" s="193" t="str">
        <f>IF(Z64="無","実勢価格",IF(Z64="有","購入金額","　"))</f>
        <v>　</v>
      </c>
    </row>
    <row r="65" spans="1:33" x14ac:dyDescent="0.15">
      <c r="A65" s="70"/>
      <c r="B65" s="206"/>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91"/>
      <c r="AA65" s="194"/>
    </row>
    <row r="66" spans="1:33" x14ac:dyDescent="0.15">
      <c r="A66" s="104"/>
      <c r="B66" s="207"/>
      <c r="C66" s="102" t="s">
        <v>128</v>
      </c>
      <c r="D66" s="80" t="s">
        <v>210</v>
      </c>
      <c r="E66" s="114" t="e">
        <f>ROUND(E65*$B$71,1)</f>
        <v>#DIV/0!</v>
      </c>
      <c r="F66" s="102" t="s">
        <v>128</v>
      </c>
      <c r="G66" s="80" t="s">
        <v>156</v>
      </c>
      <c r="H66" s="115">
        <f t="shared" si="30"/>
        <v>0</v>
      </c>
      <c r="I66" s="114" t="e">
        <f t="shared" ref="I66:O66" si="111">ROUND(I65*$B$71,1)</f>
        <v>#DIV/0!</v>
      </c>
      <c r="J66" s="114" t="e">
        <f t="shared" si="111"/>
        <v>#DIV/0!</v>
      </c>
      <c r="K66" s="114" t="e">
        <f t="shared" si="111"/>
        <v>#DIV/0!</v>
      </c>
      <c r="L66" s="114" t="e">
        <f t="shared" si="111"/>
        <v>#DIV/0!</v>
      </c>
      <c r="M66" s="114" t="e">
        <f t="shared" si="111"/>
        <v>#DIV/0!</v>
      </c>
      <c r="N66" s="114" t="e">
        <f t="shared" si="111"/>
        <v>#DIV/0!</v>
      </c>
      <c r="O66" s="114" t="e">
        <f t="shared" si="111"/>
        <v>#DIV/0!</v>
      </c>
      <c r="P66" s="98"/>
      <c r="Q66" s="99"/>
      <c r="R66" s="100"/>
      <c r="S66" s="103"/>
      <c r="T66" s="103"/>
      <c r="U66" s="103"/>
      <c r="V66" s="103"/>
      <c r="W66" s="101"/>
      <c r="X66" s="101"/>
      <c r="Y66" s="101"/>
      <c r="Z66" s="191"/>
      <c r="AA66" s="195">
        <f>IF(Z64="無",H67,Q67)</f>
        <v>0</v>
      </c>
    </row>
    <row r="67" spans="1:33" x14ac:dyDescent="0.15">
      <c r="A67" s="68"/>
      <c r="B67" s="208"/>
      <c r="C67" s="47" t="s">
        <v>31</v>
      </c>
      <c r="D67" s="107" t="s">
        <v>211</v>
      </c>
      <c r="E67" s="36" t="e">
        <f>ROUNDDOWN(+E64*E66,-3)</f>
        <v>#DIV/0!</v>
      </c>
      <c r="F67" s="47" t="s">
        <v>31</v>
      </c>
      <c r="G67" s="107" t="s">
        <v>177</v>
      </c>
      <c r="H67" s="57">
        <f t="shared" si="32"/>
        <v>0</v>
      </c>
      <c r="I67" s="75">
        <f t="shared" ref="I67:O67" si="112">ROUNDDOWN(+I64*I65,0)</f>
        <v>0</v>
      </c>
      <c r="J67" s="75">
        <f t="shared" si="112"/>
        <v>0</v>
      </c>
      <c r="K67" s="75">
        <f t="shared" si="112"/>
        <v>0</v>
      </c>
      <c r="L67" s="75">
        <f t="shared" si="112"/>
        <v>0</v>
      </c>
      <c r="M67" s="75">
        <f t="shared" si="112"/>
        <v>0</v>
      </c>
      <c r="N67" s="75">
        <f t="shared" si="112"/>
        <v>0</v>
      </c>
      <c r="O67" s="75">
        <f t="shared" si="112"/>
        <v>0</v>
      </c>
      <c r="P67" s="47" t="s">
        <v>31</v>
      </c>
      <c r="Q67" s="36">
        <f t="shared" ref="Q67" si="113">+IF(Q64&gt;H64,ROUNDDOWN(H64/Q64*R67,-3),ROUNDDOWN(R67,-3))</f>
        <v>0</v>
      </c>
      <c r="R67" s="36">
        <f>SUM(S67:Y67)</f>
        <v>0</v>
      </c>
      <c r="S67" s="59">
        <f>ROUNDDOWN(+S64*S65,0)</f>
        <v>0</v>
      </c>
      <c r="T67" s="59">
        <f t="shared" ref="T67:Y67" si="114">ROUNDDOWN(+T64*T65,0)</f>
        <v>0</v>
      </c>
      <c r="U67" s="59">
        <f t="shared" si="114"/>
        <v>0</v>
      </c>
      <c r="V67" s="37">
        <f t="shared" si="114"/>
        <v>0</v>
      </c>
      <c r="W67" s="58">
        <f t="shared" si="114"/>
        <v>0</v>
      </c>
      <c r="X67" s="58">
        <f t="shared" si="114"/>
        <v>0</v>
      </c>
      <c r="Y67" s="58">
        <f t="shared" si="114"/>
        <v>0</v>
      </c>
      <c r="Z67" s="192"/>
      <c r="AA67" s="196"/>
    </row>
    <row r="68" spans="1:33" ht="28.5" customHeight="1" x14ac:dyDescent="0.15">
      <c r="A68" s="214"/>
      <c r="B68" s="215"/>
      <c r="C68" s="216" t="s">
        <v>32</v>
      </c>
      <c r="D68" s="217"/>
      <c r="E68" s="38" t="e">
        <f>+E11+E15+E19+E23+E27+E31+E35+E39+E43+E47+E51+E55+E59+E63+E67</f>
        <v>#DIV/0!</v>
      </c>
      <c r="F68" s="216" t="s">
        <v>32</v>
      </c>
      <c r="G68" s="217"/>
      <c r="H68" s="38">
        <f>+H11+H15+H19+H23+H27+H31+H35+H39+H43+H47+H51+H55+H59+H63+H67</f>
        <v>0</v>
      </c>
      <c r="I68" s="23"/>
      <c r="J68" s="23"/>
      <c r="K68" s="23"/>
      <c r="L68" s="23"/>
      <c r="M68" s="23"/>
      <c r="N68" s="23"/>
      <c r="O68" s="23"/>
      <c r="P68" s="125" t="s">
        <v>32</v>
      </c>
      <c r="Q68" s="39">
        <f>+Q11+Q15+Q19+Q23+Q27+Q31+Q35+Q39+Q43+Q47+Q51+Q55+Q59+Q63+Q67</f>
        <v>0</v>
      </c>
      <c r="R68" s="105" t="s">
        <v>130</v>
      </c>
      <c r="S68" s="218">
        <f>ROUNDDOWN(+Q68*1.1,0)</f>
        <v>0</v>
      </c>
      <c r="T68" s="218"/>
      <c r="U68" s="49" t="s">
        <v>1</v>
      </c>
      <c r="V68" s="49"/>
      <c r="W68" s="49"/>
      <c r="X68" s="49"/>
      <c r="Y68" s="23"/>
      <c r="Z68" s="23"/>
      <c r="AA68" s="39">
        <f>AA10+AA14+AA18+AA22+AA26+AA30+AA34+AA38+AA42+AA46+AA50+AA54+AA58+AA62+AA66</f>
        <v>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09" t="s">
        <v>185</v>
      </c>
      <c r="B71" s="210" t="e">
        <f>+'【様式】スライド額算定表（鋼材類）'!AG4/'【様式】スライド額算定表（鋼材類）'!AG2</f>
        <v>#DIV/0!</v>
      </c>
      <c r="C71" s="210"/>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09"/>
      <c r="B72" s="210"/>
      <c r="C72" s="210"/>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11" t="s">
        <v>19</v>
      </c>
      <c r="C74" s="211"/>
      <c r="D74" s="20"/>
      <c r="E74" s="124" t="s">
        <v>38</v>
      </c>
      <c r="F74" s="20"/>
      <c r="H74" s="20"/>
      <c r="I74" s="31"/>
      <c r="J74" s="31"/>
      <c r="K74" s="31"/>
      <c r="L74" s="31"/>
      <c r="M74" s="31"/>
      <c r="N74" s="31"/>
      <c r="O74" s="31"/>
      <c r="U74" s="31"/>
      <c r="V74" s="31"/>
      <c r="W74" s="31"/>
      <c r="X74" s="31"/>
      <c r="Y74" s="31"/>
      <c r="Z74" s="31"/>
    </row>
    <row r="75" spans="1:33" s="32" customFormat="1" x14ac:dyDescent="0.15">
      <c r="A75" s="212" t="s">
        <v>30</v>
      </c>
      <c r="B75" s="213" t="e">
        <f>+E68</f>
        <v>#DIV/0!</v>
      </c>
      <c r="C75" s="213"/>
      <c r="D75" s="211" t="s">
        <v>34</v>
      </c>
      <c r="E75" s="50">
        <v>110</v>
      </c>
      <c r="F75" s="211" t="s">
        <v>35</v>
      </c>
      <c r="G75" s="219" t="e">
        <f>ROUNDDOWN(+B75*E75/E76,0)</f>
        <v>#DIV/0!</v>
      </c>
      <c r="H75" s="219"/>
      <c r="K75" s="133"/>
      <c r="M75" s="31"/>
      <c r="N75" s="31"/>
      <c r="U75" s="31"/>
      <c r="V75" s="31"/>
      <c r="W75" s="31"/>
      <c r="X75" s="31"/>
      <c r="Y75" s="31"/>
      <c r="Z75" s="31"/>
      <c r="AA75" s="31"/>
    </row>
    <row r="76" spans="1:33" s="32" customFormat="1" x14ac:dyDescent="0.15">
      <c r="A76" s="212"/>
      <c r="B76" s="213"/>
      <c r="C76" s="213"/>
      <c r="D76" s="211"/>
      <c r="E76" s="124">
        <v>100</v>
      </c>
      <c r="F76" s="211"/>
      <c r="G76" s="220"/>
      <c r="H76" s="220"/>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11" t="s">
        <v>18</v>
      </c>
      <c r="C78" s="211"/>
      <c r="D78" s="20"/>
      <c r="E78" s="124" t="s">
        <v>38</v>
      </c>
      <c r="F78" s="20"/>
      <c r="G78" s="211" t="s">
        <v>43</v>
      </c>
      <c r="H78" s="221"/>
      <c r="J78" s="222" t="s">
        <v>126</v>
      </c>
      <c r="K78" s="221"/>
      <c r="N78" s="31"/>
      <c r="O78" s="31"/>
      <c r="P78" s="31"/>
      <c r="Q78" s="31"/>
      <c r="R78" s="31"/>
      <c r="S78" s="31"/>
      <c r="T78" s="31"/>
      <c r="U78" s="31"/>
      <c r="Y78" s="31"/>
      <c r="Z78" s="31"/>
      <c r="AA78" s="31"/>
    </row>
    <row r="79" spans="1:33" s="32" customFormat="1" x14ac:dyDescent="0.15">
      <c r="A79" s="212" t="s">
        <v>52</v>
      </c>
      <c r="B79" s="213">
        <f>+H68</f>
        <v>0</v>
      </c>
      <c r="C79" s="213"/>
      <c r="D79" s="211" t="s">
        <v>53</v>
      </c>
      <c r="E79" s="50">
        <v>110</v>
      </c>
      <c r="F79" s="211" t="s">
        <v>54</v>
      </c>
      <c r="G79" s="219">
        <f>ROUNDDOWN(+B79*E79/E80,0)</f>
        <v>0</v>
      </c>
      <c r="H79" s="219"/>
      <c r="I79" s="213" t="str">
        <f>+IF(G79&lt;=J79,"≦","＞")</f>
        <v>≦</v>
      </c>
      <c r="J79" s="223">
        <f>+S68</f>
        <v>0</v>
      </c>
      <c r="K79" s="223"/>
      <c r="N79" s="31"/>
      <c r="O79" s="31"/>
      <c r="P79" s="31"/>
      <c r="Q79" s="31"/>
      <c r="R79" s="31"/>
      <c r="S79" s="31"/>
      <c r="T79" s="31"/>
      <c r="U79" s="31"/>
      <c r="V79" s="31"/>
      <c r="W79" s="31"/>
      <c r="X79" s="31"/>
      <c r="Y79" s="31"/>
      <c r="Z79" s="31"/>
      <c r="AA79" s="31"/>
    </row>
    <row r="80" spans="1:33" s="32" customFormat="1" x14ac:dyDescent="0.15">
      <c r="A80" s="212"/>
      <c r="B80" s="213"/>
      <c r="C80" s="213"/>
      <c r="D80" s="211"/>
      <c r="E80" s="124">
        <v>100</v>
      </c>
      <c r="F80" s="211"/>
      <c r="G80" s="220"/>
      <c r="H80" s="220"/>
      <c r="I80" s="213"/>
      <c r="J80" s="224"/>
      <c r="K80" s="224"/>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122"/>
      <c r="C81" s="122"/>
      <c r="D81" s="124"/>
      <c r="E81" s="124"/>
      <c r="F81" s="124"/>
      <c r="G81" s="121"/>
      <c r="H81" s="121"/>
      <c r="K81" s="122"/>
      <c r="L81" s="123"/>
      <c r="M81" s="123"/>
      <c r="N81" s="31"/>
      <c r="O81" s="40"/>
      <c r="P81" s="31"/>
      <c r="Q81" s="31"/>
      <c r="R81" s="31"/>
      <c r="S81" s="31"/>
      <c r="T81" s="130"/>
      <c r="U81" s="130"/>
      <c r="V81" s="132"/>
      <c r="W81" s="132"/>
      <c r="X81" s="131"/>
      <c r="Y81" s="31"/>
      <c r="Z81" s="31"/>
      <c r="AA81" s="31"/>
    </row>
    <row r="82" spans="1:28" s="32" customFormat="1" ht="13.5" customHeight="1" x14ac:dyDescent="0.15">
      <c r="B82" s="211" t="s">
        <v>18</v>
      </c>
      <c r="C82" s="211"/>
      <c r="D82" s="20"/>
      <c r="E82" s="124" t="s">
        <v>38</v>
      </c>
      <c r="F82" s="20"/>
      <c r="G82" s="222" t="s">
        <v>18</v>
      </c>
      <c r="H82" s="222"/>
      <c r="K82" s="127"/>
      <c r="L82" s="123"/>
      <c r="M82" s="123"/>
      <c r="N82" s="31"/>
      <c r="P82" s="106"/>
      <c r="Q82" s="106"/>
      <c r="R82" s="106"/>
      <c r="S82" s="106"/>
      <c r="T82" s="106"/>
      <c r="U82" s="31"/>
      <c r="V82" s="31"/>
      <c r="W82" s="31"/>
      <c r="X82" s="31"/>
      <c r="Y82" s="31"/>
      <c r="Z82" s="31"/>
      <c r="AA82" s="31"/>
    </row>
    <row r="83" spans="1:28" s="32" customFormat="1" ht="13.5" customHeight="1" x14ac:dyDescent="0.15">
      <c r="A83" s="225" t="s">
        <v>213</v>
      </c>
      <c r="B83" s="213">
        <f>AA68</f>
        <v>0</v>
      </c>
      <c r="C83" s="213"/>
      <c r="D83" s="211" t="s">
        <v>3</v>
      </c>
      <c r="E83" s="50">
        <v>110</v>
      </c>
      <c r="F83" s="211" t="s">
        <v>4</v>
      </c>
      <c r="G83" s="219">
        <f>ROUNDDOWN(+B83*E83/E84,0)</f>
        <v>0</v>
      </c>
      <c r="H83" s="219"/>
      <c r="K83" s="226" t="s">
        <v>231</v>
      </c>
      <c r="L83" s="226"/>
      <c r="M83" s="226"/>
      <c r="N83" s="226"/>
      <c r="O83" s="226"/>
      <c r="P83" s="226"/>
      <c r="Q83" s="226"/>
      <c r="R83" s="226"/>
      <c r="S83" s="226"/>
      <c r="T83" s="106"/>
      <c r="U83" s="31"/>
      <c r="V83" s="31"/>
      <c r="W83" s="31"/>
      <c r="X83" s="31"/>
      <c r="Y83" s="31"/>
      <c r="Z83" s="31"/>
      <c r="AA83" s="31"/>
    </row>
    <row r="84" spans="1:28" s="32" customFormat="1" ht="13.5" customHeight="1" x14ac:dyDescent="0.15">
      <c r="A84" s="225"/>
      <c r="B84" s="213"/>
      <c r="C84" s="213"/>
      <c r="D84" s="211"/>
      <c r="E84" s="124">
        <v>100</v>
      </c>
      <c r="F84" s="211"/>
      <c r="G84" s="220"/>
      <c r="H84" s="220"/>
      <c r="K84" s="226"/>
      <c r="L84" s="226"/>
      <c r="M84" s="226"/>
      <c r="N84" s="226"/>
      <c r="O84" s="226"/>
      <c r="P84" s="226"/>
      <c r="Q84" s="226"/>
      <c r="R84" s="226"/>
      <c r="S84" s="226"/>
      <c r="T84" s="106"/>
      <c r="U84" s="31"/>
      <c r="V84" s="31"/>
      <c r="W84" s="31"/>
      <c r="X84" s="31"/>
      <c r="Y84" s="31"/>
      <c r="Z84" s="31"/>
      <c r="AA84" s="31"/>
    </row>
    <row r="85" spans="1:28" s="32" customFormat="1" x14ac:dyDescent="0.15">
      <c r="A85" s="126"/>
      <c r="B85" s="122"/>
      <c r="C85" s="122"/>
      <c r="D85" s="124"/>
      <c r="E85" s="83"/>
      <c r="F85" s="124"/>
      <c r="G85" s="124"/>
      <c r="H85" s="124"/>
      <c r="I85" s="121"/>
      <c r="J85" s="121"/>
      <c r="K85" s="226"/>
      <c r="L85" s="226"/>
      <c r="M85" s="226"/>
      <c r="N85" s="226"/>
      <c r="O85" s="226"/>
      <c r="P85" s="226"/>
      <c r="Q85" s="226"/>
      <c r="R85" s="226"/>
      <c r="S85" s="226"/>
      <c r="T85" s="106"/>
      <c r="U85" s="31"/>
      <c r="V85" s="31"/>
      <c r="W85" s="31"/>
      <c r="X85" s="31"/>
      <c r="Y85" s="31"/>
      <c r="Z85" s="31"/>
      <c r="AA85" s="31"/>
    </row>
    <row r="86" spans="1:28" s="32" customFormat="1" x14ac:dyDescent="0.15">
      <c r="A86" s="126"/>
      <c r="B86" s="122"/>
      <c r="C86" s="122"/>
      <c r="D86" s="124"/>
      <c r="E86" s="83"/>
      <c r="F86" s="124"/>
      <c r="G86" s="124"/>
      <c r="H86" s="124"/>
      <c r="I86" s="121"/>
      <c r="J86" s="121"/>
      <c r="K86" s="226"/>
      <c r="L86" s="226"/>
      <c r="M86" s="226"/>
      <c r="N86" s="226"/>
      <c r="O86" s="226"/>
      <c r="P86" s="226"/>
      <c r="Q86" s="226"/>
      <c r="R86" s="226"/>
      <c r="S86" s="226"/>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12" t="s">
        <v>30</v>
      </c>
      <c r="B90" s="228" t="s">
        <v>135</v>
      </c>
      <c r="C90" s="228"/>
      <c r="D90" s="228"/>
      <c r="E90" s="228"/>
      <c r="F90" s="228"/>
      <c r="G90" s="228"/>
      <c r="H90" s="228"/>
      <c r="I90" s="228"/>
      <c r="J90" s="228"/>
      <c r="K90" s="228"/>
      <c r="L90" s="31"/>
      <c r="M90" s="31"/>
      <c r="N90" s="31"/>
      <c r="O90" s="31"/>
      <c r="R90" s="31"/>
      <c r="S90" s="31"/>
      <c r="T90" s="31"/>
      <c r="U90" s="31"/>
      <c r="V90" s="31"/>
      <c r="W90" s="31"/>
      <c r="X90" s="31"/>
    </row>
    <row r="91" spans="1:28" s="32" customFormat="1" x14ac:dyDescent="0.15">
      <c r="A91" s="212"/>
      <c r="B91" s="228"/>
      <c r="C91" s="228"/>
      <c r="D91" s="228"/>
      <c r="E91" s="228"/>
      <c r="F91" s="228"/>
      <c r="G91" s="228"/>
      <c r="H91" s="228"/>
      <c r="I91" s="228"/>
      <c r="J91" s="228"/>
      <c r="K91" s="228"/>
      <c r="L91" s="35"/>
      <c r="M91" s="35"/>
      <c r="N91" s="35"/>
      <c r="O91" s="31"/>
      <c r="P91" s="31"/>
      <c r="Q91" s="31"/>
      <c r="R91" s="31"/>
      <c r="U91" s="31"/>
      <c r="V91" s="31"/>
      <c r="W91" s="31"/>
      <c r="X91" s="31"/>
      <c r="Y91" s="31"/>
      <c r="Z91" s="31"/>
      <c r="AA91" s="31"/>
    </row>
    <row r="92" spans="1:28" ht="13.5" customHeight="1" x14ac:dyDescent="0.15">
      <c r="A92" s="212" t="s">
        <v>30</v>
      </c>
      <c r="B92" s="228" t="s">
        <v>134</v>
      </c>
      <c r="C92" s="228"/>
      <c r="D92" s="228"/>
      <c r="E92" s="228"/>
      <c r="F92" s="228"/>
      <c r="G92" s="228"/>
      <c r="H92" s="228"/>
      <c r="I92" s="228"/>
      <c r="J92" s="228"/>
      <c r="K92" s="228"/>
      <c r="L92" s="23"/>
      <c r="M92" s="20"/>
      <c r="N92" s="28"/>
      <c r="O92" s="24"/>
      <c r="P92" s="29"/>
      <c r="Q92" s="29"/>
      <c r="R92" s="25"/>
      <c r="S92" s="25"/>
      <c r="T92" s="25"/>
      <c r="U92" s="23"/>
      <c r="V92" s="23"/>
      <c r="W92" s="23"/>
      <c r="X92" s="23"/>
      <c r="Y92" s="23"/>
      <c r="Z92" s="23"/>
      <c r="AA92" s="29"/>
      <c r="AB92" s="23"/>
    </row>
    <row r="93" spans="1:28" ht="13.5" customHeight="1" x14ac:dyDescent="0.15">
      <c r="A93" s="212"/>
      <c r="B93" s="228"/>
      <c r="C93" s="228"/>
      <c r="D93" s="228"/>
      <c r="E93" s="228"/>
      <c r="F93" s="228"/>
      <c r="G93" s="228"/>
      <c r="H93" s="228"/>
      <c r="I93" s="228"/>
      <c r="J93" s="228"/>
      <c r="K93" s="228"/>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12" t="s">
        <v>138</v>
      </c>
      <c r="B95" s="227" t="s">
        <v>232</v>
      </c>
      <c r="C95" s="227"/>
      <c r="D95" s="227"/>
      <c r="E95" s="227"/>
      <c r="F95" s="227"/>
      <c r="G95" s="227"/>
      <c r="H95" s="20"/>
      <c r="I95" s="31"/>
      <c r="K95" s="35"/>
      <c r="L95" s="35"/>
      <c r="M95" s="35"/>
      <c r="N95" s="35"/>
      <c r="O95" s="31"/>
      <c r="P95" s="31"/>
      <c r="Q95" s="31"/>
      <c r="R95" s="31"/>
      <c r="U95" s="31"/>
      <c r="V95" s="31"/>
      <c r="W95" s="31"/>
      <c r="X95" s="31"/>
      <c r="Y95" s="31"/>
      <c r="Z95" s="31"/>
      <c r="AA95" s="31"/>
    </row>
    <row r="96" spans="1:28" s="32" customFormat="1" ht="13.5" customHeight="1" x14ac:dyDescent="0.15">
      <c r="A96" s="212"/>
      <c r="B96" s="227"/>
      <c r="C96" s="227"/>
      <c r="D96" s="227"/>
      <c r="E96" s="227"/>
      <c r="F96" s="227"/>
      <c r="G96" s="227"/>
      <c r="H96" s="20"/>
      <c r="I96" s="31"/>
      <c r="K96" s="35"/>
      <c r="L96" s="35"/>
      <c r="M96" s="35"/>
      <c r="N96" s="35"/>
      <c r="O96" s="31"/>
      <c r="P96" s="31"/>
      <c r="Q96" s="31"/>
      <c r="R96" s="31"/>
      <c r="U96" s="31"/>
      <c r="V96" s="31"/>
      <c r="W96" s="31"/>
      <c r="X96" s="31"/>
      <c r="Y96" s="31"/>
      <c r="Z96" s="31"/>
      <c r="AA96" s="31"/>
    </row>
    <row r="97" spans="1:7" ht="13.5" customHeight="1" x14ac:dyDescent="0.15">
      <c r="A97" s="212" t="s">
        <v>138</v>
      </c>
      <c r="B97" s="227" t="s">
        <v>233</v>
      </c>
      <c r="C97" s="227"/>
      <c r="D97" s="227"/>
      <c r="E97" s="227"/>
      <c r="F97" s="227"/>
      <c r="G97" s="227"/>
    </row>
    <row r="98" spans="1:7" ht="13.5" customHeight="1" x14ac:dyDescent="0.15">
      <c r="A98" s="212"/>
      <c r="B98" s="227"/>
      <c r="C98" s="227"/>
      <c r="D98" s="227"/>
      <c r="E98" s="227"/>
      <c r="F98" s="227"/>
      <c r="G98" s="227"/>
    </row>
    <row r="99" spans="1:7" ht="28.5" customHeight="1" x14ac:dyDescent="0.15">
      <c r="A99" s="109" t="s">
        <v>137</v>
      </c>
      <c r="B99" s="21" t="s">
        <v>234</v>
      </c>
    </row>
    <row r="100" spans="1:7" ht="28.5" customHeight="1" x14ac:dyDescent="0.15">
      <c r="A100" s="109" t="s">
        <v>139</v>
      </c>
      <c r="B100" s="21" t="s">
        <v>235</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8">
    <mergeCell ref="B82:C82"/>
    <mergeCell ref="A83:A84"/>
    <mergeCell ref="B83:C84"/>
    <mergeCell ref="D83:D84"/>
    <mergeCell ref="F83:F84"/>
    <mergeCell ref="G83:H84"/>
    <mergeCell ref="K83:S86"/>
    <mergeCell ref="A97:A98"/>
    <mergeCell ref="B97:G98"/>
    <mergeCell ref="G82:H82"/>
    <mergeCell ref="A90:A91"/>
    <mergeCell ref="B90:K91"/>
    <mergeCell ref="A92:A93"/>
    <mergeCell ref="B92:K93"/>
    <mergeCell ref="A95:A96"/>
    <mergeCell ref="B95:G96"/>
    <mergeCell ref="B78:C78"/>
    <mergeCell ref="G78:H78"/>
    <mergeCell ref="J78:K78"/>
    <mergeCell ref="A79:A80"/>
    <mergeCell ref="B79:C80"/>
    <mergeCell ref="D79:D80"/>
    <mergeCell ref="F79:F80"/>
    <mergeCell ref="G79:H80"/>
    <mergeCell ref="I79:I80"/>
    <mergeCell ref="J79:K80"/>
    <mergeCell ref="A71:A72"/>
    <mergeCell ref="B71:C72"/>
    <mergeCell ref="B74:C74"/>
    <mergeCell ref="A75:A76"/>
    <mergeCell ref="B75:C76"/>
    <mergeCell ref="D75:D76"/>
    <mergeCell ref="B64:B67"/>
    <mergeCell ref="Z64:Z67"/>
    <mergeCell ref="AA64:AA65"/>
    <mergeCell ref="AA66:AA67"/>
    <mergeCell ref="A68:B68"/>
    <mergeCell ref="C68:D68"/>
    <mergeCell ref="F68:G68"/>
    <mergeCell ref="S68:T68"/>
    <mergeCell ref="F75:F76"/>
    <mergeCell ref="G75:H76"/>
    <mergeCell ref="B56:B59"/>
    <mergeCell ref="Z56:Z59"/>
    <mergeCell ref="AA56:AA57"/>
    <mergeCell ref="AA58:AA59"/>
    <mergeCell ref="B60:B63"/>
    <mergeCell ref="Z60:Z63"/>
    <mergeCell ref="AA60:AA61"/>
    <mergeCell ref="AA62:AA63"/>
    <mergeCell ref="B48:B51"/>
    <mergeCell ref="Z48:Z51"/>
    <mergeCell ref="AA48:AA49"/>
    <mergeCell ref="AA50:AA51"/>
    <mergeCell ref="B52:B55"/>
    <mergeCell ref="Z52:Z55"/>
    <mergeCell ref="AA52:AA53"/>
    <mergeCell ref="AA54:AA55"/>
    <mergeCell ref="B40:B43"/>
    <mergeCell ref="Z40:Z43"/>
    <mergeCell ref="AA40:AA41"/>
    <mergeCell ref="AA42:AA43"/>
    <mergeCell ref="B44:B47"/>
    <mergeCell ref="Z44:Z47"/>
    <mergeCell ref="AA44:AA45"/>
    <mergeCell ref="AA46:AA47"/>
    <mergeCell ref="B32:B35"/>
    <mergeCell ref="Z32:Z35"/>
    <mergeCell ref="AA32:AA33"/>
    <mergeCell ref="AA34:AA35"/>
    <mergeCell ref="B36:B39"/>
    <mergeCell ref="Z36:Z39"/>
    <mergeCell ref="AA36:AA37"/>
    <mergeCell ref="AA38:AA39"/>
    <mergeCell ref="B24:B27"/>
    <mergeCell ref="Z24:Z27"/>
    <mergeCell ref="AA24:AA25"/>
    <mergeCell ref="AA26:AA27"/>
    <mergeCell ref="B28:B31"/>
    <mergeCell ref="Z28:Z31"/>
    <mergeCell ref="AA28:AA29"/>
    <mergeCell ref="AA30:AA31"/>
    <mergeCell ref="B16:B19"/>
    <mergeCell ref="Z16:Z19"/>
    <mergeCell ref="AA16:AA17"/>
    <mergeCell ref="AA18:AA19"/>
    <mergeCell ref="B20:B23"/>
    <mergeCell ref="Z20:Z23"/>
    <mergeCell ref="AA20:AA21"/>
    <mergeCell ref="AA22:AA23"/>
    <mergeCell ref="AA8:AA9"/>
    <mergeCell ref="AA10:AA11"/>
    <mergeCell ref="B12:B15"/>
    <mergeCell ref="Z12:Z15"/>
    <mergeCell ref="AA12:AA13"/>
    <mergeCell ref="AA14:AA15"/>
    <mergeCell ref="F5:O5"/>
    <mergeCell ref="P5:Y5"/>
    <mergeCell ref="Z5:AA5"/>
    <mergeCell ref="A6:A7"/>
    <mergeCell ref="B6:B7"/>
    <mergeCell ref="C6:E7"/>
    <mergeCell ref="F6:H7"/>
    <mergeCell ref="P6:Q6"/>
    <mergeCell ref="R6:R7"/>
    <mergeCell ref="Z6:Z7"/>
    <mergeCell ref="B8:B11"/>
    <mergeCell ref="Z8:Z11"/>
  </mergeCells>
  <phoneticPr fontId="2"/>
  <dataValidations count="1">
    <dataValidation type="list" allowBlank="1" showInputMessage="1" showErrorMessage="1" sqref="Z8:Z67" xr:uid="{00000000-0002-0000-01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7"/>
    <pageSetUpPr fitToPage="1"/>
  </sheetPr>
  <dimension ref="A1:BV54"/>
  <sheetViews>
    <sheetView view="pageBreakPreview" topLeftCell="A34" zoomScaleNormal="100" workbookViewId="0">
      <selection activeCell="AY9" sqref="AY9"/>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44" t="s">
        <v>75</v>
      </c>
      <c r="B1" s="144"/>
      <c r="C1" s="144"/>
      <c r="D1" s="144"/>
      <c r="E1" s="144"/>
      <c r="F1" s="144"/>
      <c r="G1" s="144"/>
      <c r="H1" s="144"/>
      <c r="I1" s="144"/>
      <c r="J1" s="144"/>
      <c r="K1" s="144"/>
      <c r="L1" s="144"/>
      <c r="M1" s="144"/>
      <c r="N1" s="144"/>
      <c r="O1" s="144"/>
      <c r="W1" s="145" t="s">
        <v>40</v>
      </c>
      <c r="X1" s="145"/>
      <c r="Y1" s="145"/>
      <c r="Z1" s="145"/>
      <c r="AA1" s="145"/>
      <c r="AB1" s="145"/>
      <c r="AC1" s="145"/>
      <c r="AD1" s="145"/>
      <c r="AE1" s="145"/>
      <c r="AF1" s="145"/>
      <c r="AG1" s="145"/>
      <c r="AH1" s="145"/>
      <c r="AI1" s="145"/>
      <c r="AJ1" s="145"/>
      <c r="AK1" s="145"/>
      <c r="AL1" s="145"/>
      <c r="AM1" s="145"/>
      <c r="AN1" s="145"/>
      <c r="AO1" s="145"/>
      <c r="AP1" s="145"/>
    </row>
    <row r="2" spans="1:74" ht="13.5" customHeight="1" x14ac:dyDescent="0.15">
      <c r="A2" s="144"/>
      <c r="B2" s="144"/>
      <c r="C2" s="144"/>
      <c r="D2" s="144"/>
      <c r="E2" s="144"/>
      <c r="F2" s="144"/>
      <c r="G2" s="144"/>
      <c r="H2" s="144"/>
      <c r="I2" s="144"/>
      <c r="J2" s="144"/>
      <c r="K2" s="144"/>
      <c r="L2" s="144"/>
      <c r="M2" s="144"/>
      <c r="N2" s="144"/>
      <c r="O2" s="144"/>
      <c r="W2" s="146" t="s">
        <v>41</v>
      </c>
      <c r="X2" s="146"/>
      <c r="Y2" s="146"/>
      <c r="Z2" s="146"/>
      <c r="AA2" s="146"/>
      <c r="AB2" s="146"/>
      <c r="AC2" s="146"/>
      <c r="AD2" s="146"/>
      <c r="AE2" s="146"/>
      <c r="AF2" s="146"/>
      <c r="AG2" s="147">
        <v>32566600</v>
      </c>
      <c r="AH2" s="147"/>
      <c r="AI2" s="147"/>
      <c r="AJ2" s="147"/>
      <c r="AK2" s="147"/>
      <c r="AL2" s="147"/>
      <c r="AM2" s="147"/>
      <c r="AN2" s="147"/>
      <c r="AO2" s="147"/>
      <c r="AP2" s="147"/>
      <c r="AS2" s="1" t="s">
        <v>46</v>
      </c>
      <c r="AU2" s="60"/>
    </row>
    <row r="3" spans="1:74" ht="13.5" customHeight="1" x14ac:dyDescent="0.15">
      <c r="A3" s="144"/>
      <c r="B3" s="144"/>
      <c r="C3" s="144"/>
      <c r="D3" s="144"/>
      <c r="E3" s="144"/>
      <c r="F3" s="144"/>
      <c r="G3" s="144"/>
      <c r="H3" s="144"/>
      <c r="I3" s="144"/>
      <c r="J3" s="144"/>
      <c r="K3" s="144"/>
      <c r="L3" s="144"/>
      <c r="M3" s="144"/>
      <c r="N3" s="144"/>
      <c r="O3" s="144"/>
      <c r="W3" s="146"/>
      <c r="X3" s="146"/>
      <c r="Y3" s="146"/>
      <c r="Z3" s="146"/>
      <c r="AA3" s="146"/>
      <c r="AB3" s="146"/>
      <c r="AC3" s="146"/>
      <c r="AD3" s="146"/>
      <c r="AE3" s="146"/>
      <c r="AF3" s="146"/>
      <c r="AG3" s="147"/>
      <c r="AH3" s="147"/>
      <c r="AI3" s="147"/>
      <c r="AJ3" s="147"/>
      <c r="AK3" s="147"/>
      <c r="AL3" s="147"/>
      <c r="AM3" s="147"/>
      <c r="AN3" s="147"/>
      <c r="AO3" s="147"/>
      <c r="AP3" s="147"/>
      <c r="AT3" s="1" t="s">
        <v>76</v>
      </c>
      <c r="AU3" s="60"/>
    </row>
    <row r="4" spans="1:74" ht="13.5" customHeight="1" x14ac:dyDescent="0.15">
      <c r="C4" s="1"/>
      <c r="D4" s="2"/>
      <c r="W4" s="146" t="s">
        <v>44</v>
      </c>
      <c r="X4" s="146"/>
      <c r="Y4" s="146"/>
      <c r="Z4" s="146"/>
      <c r="AA4" s="146"/>
      <c r="AB4" s="146"/>
      <c r="AC4" s="146"/>
      <c r="AD4" s="146"/>
      <c r="AE4" s="146"/>
      <c r="AF4" s="146"/>
      <c r="AG4" s="147">
        <v>29205000</v>
      </c>
      <c r="AH4" s="147"/>
      <c r="AI4" s="147"/>
      <c r="AJ4" s="147"/>
      <c r="AK4" s="147"/>
      <c r="AL4" s="147"/>
      <c r="AM4" s="147"/>
      <c r="AN4" s="147"/>
      <c r="AO4" s="147"/>
      <c r="AP4" s="147"/>
      <c r="AT4" s="1" t="s">
        <v>47</v>
      </c>
      <c r="AU4" s="60"/>
    </row>
    <row r="5" spans="1:74" ht="13.5" customHeight="1" x14ac:dyDescent="0.15">
      <c r="C5" s="1"/>
      <c r="D5" s="2"/>
      <c r="W5" s="146"/>
      <c r="X5" s="146"/>
      <c r="Y5" s="146"/>
      <c r="Z5" s="146"/>
      <c r="AA5" s="146"/>
      <c r="AB5" s="146"/>
      <c r="AC5" s="146"/>
      <c r="AD5" s="146"/>
      <c r="AE5" s="146"/>
      <c r="AF5" s="146"/>
      <c r="AG5" s="147"/>
      <c r="AH5" s="147"/>
      <c r="AI5" s="147"/>
      <c r="AJ5" s="147"/>
      <c r="AK5" s="147"/>
      <c r="AL5" s="147"/>
      <c r="AM5" s="147"/>
      <c r="AN5" s="147"/>
      <c r="AO5" s="147"/>
      <c r="AP5" s="147"/>
      <c r="AT5" s="1" t="s">
        <v>77</v>
      </c>
      <c r="AU5" s="60"/>
    </row>
    <row r="6" spans="1:74" ht="13.5" customHeight="1" x14ac:dyDescent="0.15">
      <c r="C6" s="1"/>
      <c r="D6" s="2"/>
      <c r="W6" s="148" t="s">
        <v>48</v>
      </c>
      <c r="X6" s="146"/>
      <c r="Y6" s="146"/>
      <c r="Z6" s="146"/>
      <c r="AA6" s="146"/>
      <c r="AB6" s="146"/>
      <c r="AC6" s="146"/>
      <c r="AD6" s="146"/>
      <c r="AE6" s="146"/>
      <c r="AF6" s="146"/>
      <c r="AG6" s="147"/>
      <c r="AH6" s="147"/>
      <c r="AI6" s="147"/>
      <c r="AJ6" s="147"/>
      <c r="AK6" s="147"/>
      <c r="AL6" s="147"/>
      <c r="AM6" s="147"/>
      <c r="AN6" s="147"/>
      <c r="AO6" s="147"/>
      <c r="AP6" s="147"/>
      <c r="AT6" s="1" t="s">
        <v>78</v>
      </c>
      <c r="AU6" s="60"/>
    </row>
    <row r="7" spans="1:74" ht="13.5" customHeight="1" x14ac:dyDescent="0.15">
      <c r="C7" s="1"/>
      <c r="D7" s="2"/>
      <c r="W7" s="146"/>
      <c r="X7" s="146"/>
      <c r="Y7" s="146"/>
      <c r="Z7" s="146"/>
      <c r="AA7" s="146"/>
      <c r="AB7" s="146"/>
      <c r="AC7" s="146"/>
      <c r="AD7" s="146"/>
      <c r="AE7" s="146"/>
      <c r="AF7" s="146"/>
      <c r="AG7" s="147"/>
      <c r="AH7" s="147"/>
      <c r="AI7" s="147"/>
      <c r="AJ7" s="147"/>
      <c r="AK7" s="147"/>
      <c r="AL7" s="147"/>
      <c r="AM7" s="147"/>
      <c r="AN7" s="147"/>
      <c r="AO7" s="147"/>
      <c r="AP7" s="147"/>
    </row>
    <row r="8" spans="1:74" ht="13.5" customHeight="1" x14ac:dyDescent="0.15">
      <c r="C8" s="1"/>
      <c r="D8" s="2"/>
      <c r="W8" s="148" t="s">
        <v>45</v>
      </c>
      <c r="X8" s="146"/>
      <c r="Y8" s="146"/>
      <c r="Z8" s="146"/>
      <c r="AA8" s="146"/>
      <c r="AB8" s="146"/>
      <c r="AC8" s="146"/>
      <c r="AD8" s="146"/>
      <c r="AE8" s="146"/>
      <c r="AF8" s="146"/>
      <c r="AG8" s="149">
        <f>+AG4-AG6</f>
        <v>29205000</v>
      </c>
      <c r="AH8" s="149"/>
      <c r="AI8" s="149"/>
      <c r="AJ8" s="149"/>
      <c r="AK8" s="149"/>
      <c r="AL8" s="149"/>
      <c r="AM8" s="149"/>
      <c r="AN8" s="149"/>
      <c r="AO8" s="149"/>
      <c r="AP8" s="149"/>
    </row>
    <row r="9" spans="1:74" ht="13.5" customHeight="1" x14ac:dyDescent="0.15">
      <c r="C9" s="1"/>
      <c r="D9" s="2"/>
      <c r="W9" s="146"/>
      <c r="X9" s="146"/>
      <c r="Y9" s="146"/>
      <c r="Z9" s="146"/>
      <c r="AA9" s="146"/>
      <c r="AB9" s="146"/>
      <c r="AC9" s="146"/>
      <c r="AD9" s="146"/>
      <c r="AE9" s="146"/>
      <c r="AF9" s="146"/>
      <c r="AG9" s="149"/>
      <c r="AH9" s="149"/>
      <c r="AI9" s="149"/>
      <c r="AJ9" s="149"/>
      <c r="AK9" s="149"/>
      <c r="AL9" s="149"/>
      <c r="AM9" s="149"/>
      <c r="AN9" s="149"/>
      <c r="AO9" s="149"/>
      <c r="AP9" s="149"/>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138"/>
      <c r="AU11" s="61"/>
      <c r="AV11" s="61"/>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3"/>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1"/>
      <c r="AU12" s="61"/>
      <c r="AV12" s="61"/>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223</v>
      </c>
      <c r="D13" s="3"/>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1"/>
      <c r="AU13" s="61"/>
      <c r="AV13" s="61"/>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3"/>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6"/>
      <c r="AU14" s="6"/>
      <c r="AV14" s="6"/>
      <c r="AW14" s="6"/>
      <c r="AX14" s="6"/>
      <c r="AY14" s="6"/>
      <c r="AZ14" s="6"/>
      <c r="BA14" s="6"/>
      <c r="BB14" s="6"/>
      <c r="BC14" s="6"/>
      <c r="BD14" s="6"/>
      <c r="BE14" s="6"/>
      <c r="BF14" s="6"/>
      <c r="BG14" s="6"/>
      <c r="BH14" s="6"/>
      <c r="BI14" s="6"/>
      <c r="BJ14" s="6"/>
      <c r="BK14" s="6"/>
      <c r="BL14" s="6"/>
      <c r="BM14" s="6"/>
      <c r="BN14" s="6"/>
      <c r="BO14" s="6"/>
    </row>
    <row r="15" spans="1:74" ht="18.75" customHeight="1" x14ac:dyDescent="0.15">
      <c r="B15" s="5"/>
      <c r="C15" s="6"/>
      <c r="D15" s="6"/>
      <c r="E15" s="6"/>
      <c r="F15" s="6"/>
      <c r="G15" s="6"/>
      <c r="H15" s="3"/>
      <c r="I15" s="6"/>
      <c r="J15" s="150" t="s">
        <v>42</v>
      </c>
      <c r="K15" s="151"/>
      <c r="L15" s="151"/>
      <c r="M15" s="151"/>
      <c r="N15" s="151"/>
      <c r="O15" s="151"/>
      <c r="P15" s="152"/>
      <c r="Q15" s="6"/>
      <c r="R15" s="6"/>
      <c r="S15" s="153" t="s">
        <v>5</v>
      </c>
      <c r="T15" s="154"/>
      <c r="U15" s="154"/>
      <c r="V15" s="154"/>
      <c r="W15" s="154"/>
      <c r="X15" s="154"/>
      <c r="Y15" s="155"/>
      <c r="Z15" s="6"/>
      <c r="AA15" s="6"/>
      <c r="AB15" s="6"/>
      <c r="AC15" s="3"/>
      <c r="AD15" s="6"/>
      <c r="AE15" s="6"/>
      <c r="AF15" s="6"/>
      <c r="AG15" s="6"/>
      <c r="AH15" s="6"/>
      <c r="AI15" s="3"/>
      <c r="AJ15" s="6"/>
      <c r="AK15" s="6"/>
      <c r="AL15" s="6"/>
      <c r="AM15" s="6"/>
      <c r="AN15" s="6"/>
      <c r="AO15" s="6"/>
      <c r="AP15" s="6"/>
      <c r="AQ15" s="7"/>
      <c r="AT15" s="137" t="s">
        <v>221</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62" t="s">
        <v>33</v>
      </c>
      <c r="G16" s="162"/>
      <c r="H16" s="162"/>
      <c r="I16" s="6"/>
      <c r="J16" s="163">
        <f>+AG8</f>
        <v>29205000</v>
      </c>
      <c r="K16" s="163"/>
      <c r="L16" s="163"/>
      <c r="M16" s="163"/>
      <c r="N16" s="163"/>
      <c r="O16" s="163"/>
      <c r="P16" s="163"/>
      <c r="Q16" s="157" t="s">
        <v>34</v>
      </c>
      <c r="R16" s="157"/>
      <c r="S16" s="8"/>
      <c r="T16" s="9"/>
      <c r="U16" s="164">
        <v>1</v>
      </c>
      <c r="V16" s="164"/>
      <c r="W16" s="164"/>
      <c r="X16" s="9"/>
      <c r="Y16" s="9"/>
      <c r="Z16" s="157" t="s">
        <v>35</v>
      </c>
      <c r="AA16" s="157"/>
      <c r="AB16" s="165">
        <f>+J16*U16/U17</f>
        <v>292050</v>
      </c>
      <c r="AC16" s="165"/>
      <c r="AD16" s="165"/>
      <c r="AE16" s="165"/>
      <c r="AF16" s="165"/>
      <c r="AG16" s="165"/>
      <c r="AH16" s="165"/>
      <c r="AI16" s="157" t="s">
        <v>1</v>
      </c>
      <c r="AJ16" s="6"/>
      <c r="AK16" s="6"/>
      <c r="AL16" s="6"/>
      <c r="AM16" s="6"/>
      <c r="AN16" s="6"/>
      <c r="AO16" s="6"/>
      <c r="AP16" s="6"/>
      <c r="AQ16" s="7"/>
      <c r="AT16" s="135" t="s">
        <v>236</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62"/>
      <c r="G17" s="162"/>
      <c r="H17" s="162"/>
      <c r="I17" s="6"/>
      <c r="J17" s="163"/>
      <c r="K17" s="163"/>
      <c r="L17" s="163"/>
      <c r="M17" s="163"/>
      <c r="N17" s="163"/>
      <c r="O17" s="163"/>
      <c r="P17" s="163"/>
      <c r="Q17" s="6"/>
      <c r="R17" s="6"/>
      <c r="S17" s="6"/>
      <c r="T17" s="6"/>
      <c r="U17" s="158">
        <v>100</v>
      </c>
      <c r="V17" s="158"/>
      <c r="W17" s="158"/>
      <c r="X17" s="6"/>
      <c r="Y17" s="6"/>
      <c r="Z17" s="157"/>
      <c r="AA17" s="157"/>
      <c r="AB17" s="165"/>
      <c r="AC17" s="165"/>
      <c r="AD17" s="165"/>
      <c r="AE17" s="165"/>
      <c r="AF17" s="165"/>
      <c r="AG17" s="165"/>
      <c r="AH17" s="165"/>
      <c r="AI17" s="157"/>
      <c r="AJ17" s="6"/>
      <c r="AK17" s="6"/>
      <c r="AL17" s="6"/>
      <c r="AM17" s="6"/>
      <c r="AN17" s="6"/>
      <c r="AO17" s="6"/>
      <c r="AP17" s="6"/>
      <c r="AQ17" s="7"/>
      <c r="AT17" s="5"/>
      <c r="AU17" s="136" t="s">
        <v>237</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3"/>
      <c r="G18" s="3"/>
      <c r="H18" s="3"/>
      <c r="I18" s="6"/>
      <c r="J18" s="10"/>
      <c r="K18" s="10"/>
      <c r="L18" s="10"/>
      <c r="M18" s="10"/>
      <c r="N18" s="10"/>
      <c r="O18" s="10"/>
      <c r="P18" s="10"/>
      <c r="Q18" s="6"/>
      <c r="R18" s="6"/>
      <c r="S18" s="6"/>
      <c r="T18" s="6"/>
      <c r="U18" s="3"/>
      <c r="V18" s="3"/>
      <c r="W18" s="3"/>
      <c r="X18" s="6"/>
      <c r="Y18" s="6"/>
      <c r="Z18" s="6"/>
      <c r="AA18" s="6"/>
      <c r="AB18" s="6"/>
      <c r="AC18" s="6"/>
      <c r="AD18" s="6"/>
      <c r="AE18" s="6"/>
      <c r="AF18" s="6"/>
      <c r="AG18" s="6"/>
      <c r="AH18" s="6"/>
      <c r="AI18" s="6"/>
      <c r="AJ18" s="6"/>
      <c r="AK18" s="6"/>
      <c r="AL18" s="6"/>
      <c r="AM18" s="6"/>
      <c r="AN18" s="6"/>
      <c r="AO18" s="6"/>
      <c r="AP18" s="6"/>
      <c r="AQ18" s="7"/>
      <c r="AT18" s="135" t="s">
        <v>229</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3"/>
      <c r="G19" s="3"/>
      <c r="H19" s="3"/>
      <c r="I19" s="6"/>
      <c r="J19" s="10"/>
      <c r="K19" s="10"/>
      <c r="L19" s="10"/>
      <c r="M19" s="10"/>
      <c r="N19" s="10"/>
      <c r="O19" s="10"/>
      <c r="P19" s="10"/>
      <c r="Q19" s="6"/>
      <c r="R19" s="6"/>
      <c r="S19" s="6"/>
      <c r="T19" s="6"/>
      <c r="U19" s="3"/>
      <c r="V19" s="3"/>
      <c r="W19" s="3"/>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3"/>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212</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9" t="s">
        <v>224</v>
      </c>
      <c r="E21" s="160"/>
      <c r="F21" s="160"/>
      <c r="G21" s="161"/>
      <c r="H21" s="6"/>
      <c r="I21" s="6"/>
      <c r="J21" s="6"/>
      <c r="K21" s="6"/>
      <c r="L21" s="6"/>
      <c r="M21" s="6"/>
      <c r="N21" s="6"/>
      <c r="O21" s="6"/>
      <c r="P21" s="6"/>
      <c r="Q21" s="6"/>
      <c r="R21" s="6"/>
      <c r="S21" s="6"/>
      <c r="T21" s="6"/>
      <c r="U21" s="6"/>
      <c r="V21" s="6"/>
      <c r="W21" s="6"/>
      <c r="X21" s="6"/>
      <c r="Y21" s="6"/>
      <c r="Z21" s="6"/>
      <c r="AA21" s="6"/>
      <c r="AB21" s="6"/>
      <c r="AC21" s="6"/>
      <c r="AD21" s="6"/>
      <c r="AE21" s="3"/>
      <c r="AF21" s="6"/>
      <c r="AG21" s="6"/>
      <c r="AH21" s="6"/>
      <c r="AI21" s="6"/>
      <c r="AJ21" s="6"/>
      <c r="AK21" s="6"/>
      <c r="AL21" s="6"/>
      <c r="AM21" s="6"/>
      <c r="AN21" s="6"/>
      <c r="AO21" s="6"/>
      <c r="AP21" s="6"/>
      <c r="AQ21" s="7"/>
      <c r="AT21" s="65" t="s">
        <v>222</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3"/>
      <c r="I22" s="6"/>
      <c r="J22" s="150" t="s">
        <v>18</v>
      </c>
      <c r="K22" s="151"/>
      <c r="L22" s="151"/>
      <c r="M22" s="151"/>
      <c r="N22" s="151"/>
      <c r="O22" s="151"/>
      <c r="P22" s="152"/>
      <c r="Q22" s="6"/>
      <c r="R22" s="6"/>
      <c r="S22" s="153" t="s">
        <v>79</v>
      </c>
      <c r="T22" s="154"/>
      <c r="U22" s="154"/>
      <c r="V22" s="154"/>
      <c r="W22" s="154"/>
      <c r="X22" s="154"/>
      <c r="Y22" s="155"/>
      <c r="Z22" s="6"/>
      <c r="AA22" s="6"/>
      <c r="AB22" s="6"/>
      <c r="AC22" s="3"/>
      <c r="AD22" s="6"/>
      <c r="AE22" s="6"/>
      <c r="AF22" s="6"/>
      <c r="AG22" s="6"/>
      <c r="AH22" s="6"/>
      <c r="AI22" s="6"/>
      <c r="AJ22" s="6"/>
      <c r="AK22" s="6"/>
      <c r="AL22" s="6"/>
      <c r="AM22" s="6"/>
      <c r="AN22" s="6"/>
      <c r="AO22" s="6"/>
      <c r="AP22" s="6"/>
      <c r="AQ22" s="7"/>
      <c r="AT22" s="135" t="s">
        <v>227</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225</v>
      </c>
      <c r="G23" s="6"/>
      <c r="H23" s="6"/>
      <c r="I23" s="6" t="s">
        <v>80</v>
      </c>
      <c r="J23" s="156">
        <f>IF(ISERROR('【計算例】変動額算定表（鋼材類)'!G83)=TRUE,0,'【計算例】変動額算定表（鋼材類)'!G83)</f>
        <v>5758500</v>
      </c>
      <c r="K23" s="157"/>
      <c r="L23" s="157"/>
      <c r="M23" s="157"/>
      <c r="N23" s="157"/>
      <c r="O23" s="157"/>
      <c r="P23" s="157"/>
      <c r="Q23" s="157" t="s">
        <v>81</v>
      </c>
      <c r="R23" s="157"/>
      <c r="S23" s="156">
        <f>IF(ISERROR('【計算例】変動額算定表（鋼材類)'!G75)=TRUE,0,'【計算例】変動額算定表（鋼材類)'!G75)</f>
        <v>4644200</v>
      </c>
      <c r="T23" s="157"/>
      <c r="U23" s="157"/>
      <c r="V23" s="157"/>
      <c r="W23" s="157"/>
      <c r="X23" s="157"/>
      <c r="Y23" s="157"/>
      <c r="Z23" s="157" t="s">
        <v>82</v>
      </c>
      <c r="AA23" s="157"/>
      <c r="AB23" s="156">
        <f>+J23-S23</f>
        <v>1114300</v>
      </c>
      <c r="AC23" s="157"/>
      <c r="AD23" s="157"/>
      <c r="AE23" s="157"/>
      <c r="AF23" s="157"/>
      <c r="AG23" s="157"/>
      <c r="AH23" s="157"/>
      <c r="AI23" s="6" t="s">
        <v>1</v>
      </c>
      <c r="AJ23" s="6"/>
      <c r="AK23" s="6"/>
      <c r="AL23" s="6"/>
      <c r="AM23" s="6"/>
      <c r="AN23" s="6"/>
      <c r="AO23" s="6"/>
      <c r="AP23" s="6"/>
      <c r="AQ23" s="7"/>
      <c r="AT23" s="135"/>
      <c r="AU23" s="136" t="s">
        <v>217</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3"/>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228</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66">
        <f>+AB23</f>
        <v>1114300</v>
      </c>
      <c r="F25" s="167"/>
      <c r="G25" s="167"/>
      <c r="H25" s="167"/>
      <c r="I25" s="167"/>
      <c r="J25" s="167"/>
      <c r="K25" s="167" t="str">
        <f>+IF(AB23&lt;=AB16,"≦","＞")</f>
        <v>＞</v>
      </c>
      <c r="L25" s="167"/>
      <c r="M25" s="166">
        <f>+AB16</f>
        <v>292050</v>
      </c>
      <c r="N25" s="167"/>
      <c r="O25" s="167"/>
      <c r="P25" s="167"/>
      <c r="Q25" s="167"/>
      <c r="R25" s="167"/>
      <c r="S25" s="76" t="str">
        <f>+IF(K25="＞","により、鋼材類を単品スライド対象とする。","により、鋼材類を単品スライド対象としない。")</f>
        <v>により、鋼材類を単品スライド対象とする。</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35"/>
      <c r="AU25" s="136" t="s">
        <v>218</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3"/>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219</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3"/>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220</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226</v>
      </c>
      <c r="AU28" s="136"/>
      <c r="AV28" s="136"/>
      <c r="AW28" s="136"/>
      <c r="AX28" s="136"/>
      <c r="AY28" s="136"/>
      <c r="AZ28" s="136"/>
      <c r="BA28" s="136"/>
      <c r="BB28" s="136"/>
      <c r="BC28" s="136"/>
      <c r="BD28" s="136"/>
      <c r="BE28" s="136"/>
      <c r="BF28" s="136"/>
      <c r="BG28" s="136"/>
      <c r="BH28" s="136"/>
      <c r="BI28" s="136"/>
      <c r="BJ28" s="13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row>
    <row r="31" spans="2:74" ht="18.75" customHeight="1" x14ac:dyDescent="0.15">
      <c r="B31" s="5"/>
      <c r="C31" s="6"/>
      <c r="D31" s="3"/>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3"/>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57" t="s">
        <v>83</v>
      </c>
      <c r="E34" s="157"/>
      <c r="F34" s="6" t="s">
        <v>162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3"/>
      <c r="E35" s="3"/>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3"/>
      <c r="E36" s="3" t="s">
        <v>84</v>
      </c>
      <c r="F36" s="6" t="s">
        <v>85</v>
      </c>
      <c r="G36" s="156">
        <f>+IF(K25="＞",'【計算例】変動額算定表（鋼材類)'!G83,0)</f>
        <v>5758500</v>
      </c>
      <c r="H36" s="157"/>
      <c r="I36" s="157"/>
      <c r="J36" s="157"/>
      <c r="K36" s="157"/>
      <c r="L36" s="6" t="s">
        <v>86</v>
      </c>
      <c r="M36" s="156">
        <f>+IF(K25="＞",'【計算例】変動額算定表（鋼材類)'!G75,0)</f>
        <v>4644200</v>
      </c>
      <c r="N36" s="157"/>
      <c r="O36" s="157"/>
      <c r="P36" s="157"/>
      <c r="Q36" s="157"/>
      <c r="R36" s="6" t="s">
        <v>87</v>
      </c>
      <c r="S36" s="6" t="s">
        <v>86</v>
      </c>
      <c r="T36" s="6"/>
      <c r="U36" s="171">
        <f>+AG8</f>
        <v>29205000</v>
      </c>
      <c r="V36" s="171"/>
      <c r="W36" s="171"/>
      <c r="X36" s="171"/>
      <c r="Y36" s="171"/>
      <c r="Z36" s="171"/>
      <c r="AA36" s="6" t="s">
        <v>88</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3"/>
      <c r="E37" s="3"/>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3"/>
      <c r="E38" s="3" t="s">
        <v>84</v>
      </c>
      <c r="F38" s="156">
        <f>+G36-M36</f>
        <v>1114300</v>
      </c>
      <c r="G38" s="157"/>
      <c r="H38" s="157"/>
      <c r="I38" s="157"/>
      <c r="J38" s="157"/>
      <c r="K38" s="157"/>
      <c r="L38" s="6" t="s">
        <v>163</v>
      </c>
      <c r="M38" s="168">
        <f>+U36*1/100</f>
        <v>292050</v>
      </c>
      <c r="N38" s="168"/>
      <c r="O38" s="168"/>
      <c r="P38" s="168"/>
      <c r="Q38" s="168"/>
      <c r="R38" s="168"/>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3"/>
      <c r="E39" s="3"/>
      <c r="F39" s="10"/>
      <c r="G39" s="3"/>
      <c r="H39" s="3"/>
      <c r="I39" s="3"/>
      <c r="J39" s="3"/>
      <c r="K39" s="3"/>
      <c r="L39" s="6"/>
      <c r="M39" s="10"/>
      <c r="N39" s="3"/>
      <c r="O39" s="3"/>
      <c r="P39" s="3"/>
      <c r="Q39" s="3"/>
      <c r="R39" s="3"/>
      <c r="S39" s="6"/>
      <c r="T39" s="19"/>
      <c r="U39" s="19"/>
      <c r="V39" s="19"/>
      <c r="W39" s="19"/>
      <c r="X39" s="19"/>
      <c r="Y39" s="19"/>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3"/>
      <c r="E40" s="3" t="s">
        <v>84</v>
      </c>
      <c r="F40" s="169">
        <f>+F38-M38</f>
        <v>822250</v>
      </c>
      <c r="G40" s="169"/>
      <c r="H40" s="169"/>
      <c r="I40" s="169"/>
      <c r="J40" s="169"/>
      <c r="K40" s="169"/>
      <c r="L40" s="169"/>
      <c r="M40" s="4" t="s">
        <v>1</v>
      </c>
      <c r="N40" s="3"/>
      <c r="O40" s="3"/>
      <c r="P40" s="3"/>
      <c r="Q40" s="3"/>
      <c r="R40" s="3"/>
      <c r="S40" s="6"/>
      <c r="T40" s="19"/>
      <c r="U40" s="19"/>
      <c r="V40" s="19"/>
      <c r="W40" s="19"/>
      <c r="X40" s="19"/>
      <c r="Y40" s="19"/>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3"/>
      <c r="E41" s="3"/>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3"/>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3"/>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3"/>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216</v>
      </c>
      <c r="D48" s="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3"/>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56">
        <f>+F40</f>
        <v>822250</v>
      </c>
      <c r="K50" s="157"/>
      <c r="L50" s="157"/>
      <c r="M50" s="157"/>
      <c r="N50" s="157"/>
      <c r="O50" s="157"/>
      <c r="P50" s="157"/>
      <c r="Q50" s="6" t="s">
        <v>1</v>
      </c>
      <c r="R50" s="6"/>
      <c r="S50" s="6" t="s">
        <v>90</v>
      </c>
      <c r="T50" s="6" t="s">
        <v>91</v>
      </c>
      <c r="U50" s="157">
        <v>110</v>
      </c>
      <c r="V50" s="157"/>
      <c r="W50" s="9" t="s">
        <v>90</v>
      </c>
      <c r="X50" s="157">
        <v>100</v>
      </c>
      <c r="Y50" s="157"/>
      <c r="Z50" s="3" t="s">
        <v>92</v>
      </c>
      <c r="AA50" s="157" t="s">
        <v>93</v>
      </c>
      <c r="AB50" s="157"/>
      <c r="AC50" s="168">
        <f>+J50/(U50/X50)</f>
        <v>747499.99999999988</v>
      </c>
      <c r="AD50" s="168"/>
      <c r="AE50" s="168"/>
      <c r="AF50" s="168"/>
      <c r="AG50" s="168"/>
      <c r="AH50" s="168"/>
      <c r="AI50" s="6"/>
      <c r="AJ50" s="6"/>
      <c r="AK50" s="6"/>
      <c r="AL50" s="6"/>
      <c r="AM50" s="6"/>
      <c r="AN50" s="6"/>
      <c r="AO50" s="6"/>
      <c r="AP50" s="6"/>
      <c r="AQ50" s="7"/>
    </row>
    <row r="51" spans="2:43" ht="18.75" customHeight="1" x14ac:dyDescent="0.15">
      <c r="B51" s="5"/>
      <c r="C51" s="3"/>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3"/>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3"/>
      <c r="D53" s="6"/>
      <c r="E53" s="6"/>
      <c r="F53" s="6"/>
      <c r="G53" s="6"/>
      <c r="H53" s="6"/>
      <c r="I53" s="6"/>
      <c r="J53" s="6"/>
      <c r="K53" s="6"/>
      <c r="L53" s="6"/>
      <c r="M53" s="6"/>
      <c r="N53" s="6"/>
      <c r="O53" s="6"/>
      <c r="P53" s="6"/>
      <c r="Q53" s="6"/>
      <c r="R53" s="6"/>
      <c r="S53" s="6"/>
      <c r="T53" s="6"/>
      <c r="U53" s="6"/>
      <c r="V53" s="6"/>
      <c r="W53" s="6"/>
      <c r="X53" s="6"/>
      <c r="Y53" s="6"/>
      <c r="Z53" s="6"/>
      <c r="AA53" s="157" t="s">
        <v>94</v>
      </c>
      <c r="AB53" s="157"/>
      <c r="AC53" s="170">
        <f>+ROUNDDOWN(AC50,-3)</f>
        <v>747000</v>
      </c>
      <c r="AD53" s="170"/>
      <c r="AE53" s="170"/>
      <c r="AF53" s="170"/>
      <c r="AG53" s="170"/>
      <c r="AH53" s="170"/>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I16:AI17"/>
    <mergeCell ref="Z16:AA17"/>
    <mergeCell ref="W8:AF9"/>
    <mergeCell ref="AG8:AP9"/>
    <mergeCell ref="S23:Y23"/>
    <mergeCell ref="AB23:AH23"/>
    <mergeCell ref="Z23:AA23"/>
    <mergeCell ref="AB16:AH17"/>
    <mergeCell ref="U16:W16"/>
    <mergeCell ref="D21:G21"/>
    <mergeCell ref="S22:Y22"/>
    <mergeCell ref="U17:W17"/>
    <mergeCell ref="F16:H17"/>
    <mergeCell ref="J16:P17"/>
    <mergeCell ref="D34:E34"/>
    <mergeCell ref="F40:L40"/>
    <mergeCell ref="G36:K36"/>
    <mergeCell ref="M36:Q36"/>
    <mergeCell ref="J22:P22"/>
    <mergeCell ref="E25:J25"/>
    <mergeCell ref="M25:R25"/>
    <mergeCell ref="M38:R38"/>
    <mergeCell ref="J15:P15"/>
    <mergeCell ref="S15:Y15"/>
    <mergeCell ref="K25:L25"/>
    <mergeCell ref="AA53:AB53"/>
    <mergeCell ref="Q16:R16"/>
    <mergeCell ref="J23:P23"/>
    <mergeCell ref="Q23:R23"/>
    <mergeCell ref="A1:O3"/>
    <mergeCell ref="W1:AP1"/>
    <mergeCell ref="W2:AF3"/>
    <mergeCell ref="AC53:AH53"/>
    <mergeCell ref="AA50:AB50"/>
    <mergeCell ref="AC50:AH50"/>
    <mergeCell ref="U36:Z36"/>
    <mergeCell ref="W6:AF7"/>
    <mergeCell ref="AG2:AP3"/>
    <mergeCell ref="AG4:AP5"/>
    <mergeCell ref="AG6:AP7"/>
    <mergeCell ref="W4:AF5"/>
    <mergeCell ref="J50:P50"/>
    <mergeCell ref="U50:V50"/>
    <mergeCell ref="X50:Y50"/>
    <mergeCell ref="F38:K38"/>
  </mergeCells>
  <phoneticPr fontId="2"/>
  <pageMargins left="1.0629921259842521" right="0.19685039370078741" top="0.74803149606299213" bottom="0.23622047244094491" header="0.51181102362204722" footer="0.23622047244094491"/>
  <pageSetup paperSize="9" scale="86" orientation="portrait" r:id="rId1"/>
  <headerFooter alignWithMargins="0"/>
  <rowBreaks count="1" manualBreakCount="1">
    <brk id="13" max="16383" man="1"/>
  </rowBreaks>
  <colBreaks count="1" manualBreakCount="1">
    <brk id="4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7"/>
    <pageSetUpPr fitToPage="1"/>
  </sheetPr>
  <dimension ref="A1:AG102"/>
  <sheetViews>
    <sheetView showZeros="0" tabSelected="1" view="pageBreakPreview" topLeftCell="A58" zoomScaleNormal="100" zoomScaleSheetLayoutView="100" workbookViewId="0">
      <selection activeCell="B90" sqref="B90:K91"/>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230</v>
      </c>
      <c r="F5" s="197" t="s">
        <v>131</v>
      </c>
      <c r="G5" s="198"/>
      <c r="H5" s="198"/>
      <c r="I5" s="198"/>
      <c r="J5" s="198"/>
      <c r="K5" s="198"/>
      <c r="L5" s="198"/>
      <c r="M5" s="198"/>
      <c r="N5" s="198"/>
      <c r="O5" s="199"/>
      <c r="P5" s="200" t="s">
        <v>126</v>
      </c>
      <c r="Q5" s="201"/>
      <c r="R5" s="201"/>
      <c r="S5" s="201"/>
      <c r="T5" s="201"/>
      <c r="U5" s="201"/>
      <c r="V5" s="201"/>
      <c r="W5" s="201"/>
      <c r="X5" s="201"/>
      <c r="Y5" s="202"/>
      <c r="Z5" s="203" t="s">
        <v>127</v>
      </c>
      <c r="AA5" s="204"/>
    </row>
    <row r="6" spans="1:30" ht="13.5" customHeight="1" x14ac:dyDescent="0.15">
      <c r="A6" s="229" t="s">
        <v>2</v>
      </c>
      <c r="B6" s="172" t="s">
        <v>0</v>
      </c>
      <c r="C6" s="174" t="s">
        <v>9</v>
      </c>
      <c r="D6" s="175"/>
      <c r="E6" s="176"/>
      <c r="F6" s="174" t="s">
        <v>10</v>
      </c>
      <c r="G6" s="175"/>
      <c r="H6" s="176"/>
      <c r="I6" s="93" t="str">
        <f>S6</f>
        <v>令和４年</v>
      </c>
      <c r="J6" s="94"/>
      <c r="K6" s="94"/>
      <c r="L6" s="94"/>
      <c r="M6" s="94"/>
      <c r="N6" s="94"/>
      <c r="O6" s="95"/>
      <c r="P6" s="174" t="s">
        <v>10</v>
      </c>
      <c r="Q6" s="181"/>
      <c r="R6" s="182" t="s">
        <v>36</v>
      </c>
      <c r="S6" s="86" t="s">
        <v>125</v>
      </c>
      <c r="T6" s="87"/>
      <c r="U6" s="87"/>
      <c r="V6" s="87"/>
      <c r="W6" s="87"/>
      <c r="X6" s="87"/>
      <c r="Y6" s="88"/>
      <c r="Z6" s="184" t="s">
        <v>159</v>
      </c>
      <c r="AA6" s="110" t="s">
        <v>160</v>
      </c>
    </row>
    <row r="7" spans="1:30" ht="13.5" customHeight="1" x14ac:dyDescent="0.15">
      <c r="A7" s="230"/>
      <c r="B7" s="173"/>
      <c r="C7" s="177"/>
      <c r="D7" s="178"/>
      <c r="E7" s="179"/>
      <c r="F7" s="177"/>
      <c r="G7" s="178"/>
      <c r="H7" s="180"/>
      <c r="I7" s="96" t="str">
        <f>S7</f>
        <v>８月</v>
      </c>
      <c r="J7" s="96" t="str">
        <f t="shared" ref="J7:O8" si="0">T7</f>
        <v>９月</v>
      </c>
      <c r="K7" s="96" t="str">
        <f t="shared" si="0"/>
        <v>１０月</v>
      </c>
      <c r="L7" s="96">
        <f t="shared" si="0"/>
        <v>0</v>
      </c>
      <c r="M7" s="96">
        <f t="shared" si="0"/>
        <v>0</v>
      </c>
      <c r="N7" s="96">
        <f t="shared" si="0"/>
        <v>0</v>
      </c>
      <c r="O7" s="96">
        <f t="shared" si="0"/>
        <v>0</v>
      </c>
      <c r="P7" s="73"/>
      <c r="Q7" s="74" t="s">
        <v>37</v>
      </c>
      <c r="R7" s="183"/>
      <c r="S7" s="128" t="s">
        <v>182</v>
      </c>
      <c r="T7" s="128" t="s">
        <v>183</v>
      </c>
      <c r="U7" s="128" t="s">
        <v>184</v>
      </c>
      <c r="V7" s="89"/>
      <c r="W7" s="90"/>
      <c r="X7" s="90"/>
      <c r="Y7" s="90"/>
      <c r="Z7" s="185"/>
      <c r="AA7" s="111" t="s">
        <v>161</v>
      </c>
    </row>
    <row r="8" spans="1:30" ht="13.5" customHeight="1" x14ac:dyDescent="0.15">
      <c r="A8" s="66" t="s">
        <v>239</v>
      </c>
      <c r="B8" s="186" t="s">
        <v>240</v>
      </c>
      <c r="C8" s="43" t="s">
        <v>8</v>
      </c>
      <c r="D8" s="44" t="s">
        <v>95</v>
      </c>
      <c r="E8" s="129">
        <v>8.6999999999999993</v>
      </c>
      <c r="F8" s="43" t="s">
        <v>8</v>
      </c>
      <c r="G8" s="53" t="s">
        <v>96</v>
      </c>
      <c r="H8" s="62">
        <f>+E8</f>
        <v>8.6999999999999993</v>
      </c>
      <c r="I8" s="142">
        <f>S8</f>
        <v>3</v>
      </c>
      <c r="J8" s="142">
        <f t="shared" si="0"/>
        <v>3</v>
      </c>
      <c r="K8" s="142">
        <f t="shared" si="0"/>
        <v>2.7</v>
      </c>
      <c r="L8" s="116">
        <f t="shared" si="0"/>
        <v>0</v>
      </c>
      <c r="M8" s="116">
        <f t="shared" si="0"/>
        <v>0</v>
      </c>
      <c r="N8" s="116">
        <f t="shared" si="0"/>
        <v>0</v>
      </c>
      <c r="O8" s="116">
        <f t="shared" si="0"/>
        <v>0</v>
      </c>
      <c r="P8" s="55" t="s">
        <v>8</v>
      </c>
      <c r="Q8" s="56">
        <f>SUM(S8:Y8)</f>
        <v>8.6999999999999993</v>
      </c>
      <c r="R8" s="77"/>
      <c r="S8" s="143">
        <v>3</v>
      </c>
      <c r="T8" s="143">
        <v>3</v>
      </c>
      <c r="U8" s="143">
        <v>2.7</v>
      </c>
      <c r="V8" s="72"/>
      <c r="W8" s="72"/>
      <c r="X8" s="72"/>
      <c r="Y8" s="72"/>
      <c r="Z8" s="190" t="s">
        <v>157</v>
      </c>
      <c r="AA8" s="193" t="str">
        <f>IF(Z8="無","実勢価格",IF(Z8="有","購入金額","　"))</f>
        <v>購入金額</v>
      </c>
      <c r="AD8" s="21" t="s">
        <v>157</v>
      </c>
    </row>
    <row r="9" spans="1:30" x14ac:dyDescent="0.15">
      <c r="A9" s="67" t="s">
        <v>241</v>
      </c>
      <c r="B9" s="187"/>
      <c r="C9" s="45" t="s">
        <v>7</v>
      </c>
      <c r="D9" s="46" t="s">
        <v>50</v>
      </c>
      <c r="E9" s="71">
        <v>307000</v>
      </c>
      <c r="F9" s="45" t="s">
        <v>7</v>
      </c>
      <c r="G9" s="46" t="s">
        <v>51</v>
      </c>
      <c r="H9" s="115">
        <f>IF(ISERROR(ROUND(SUM(I11:O11)/SUM(I8:O8),2))=TRUE,0,ROUND(SUM(I11:O11)/SUM(I8:O8),2))</f>
        <v>340000</v>
      </c>
      <c r="I9" s="91">
        <v>340000</v>
      </c>
      <c r="J9" s="91">
        <v>340000</v>
      </c>
      <c r="K9" s="91">
        <v>340000</v>
      </c>
      <c r="L9" s="91"/>
      <c r="M9" s="91"/>
      <c r="N9" s="91"/>
      <c r="O9" s="91"/>
      <c r="P9" s="45" t="s">
        <v>7</v>
      </c>
      <c r="Q9" s="79"/>
      <c r="R9" s="78"/>
      <c r="S9" s="92">
        <v>341000</v>
      </c>
      <c r="T9" s="92">
        <v>341000</v>
      </c>
      <c r="U9" s="92">
        <v>341000</v>
      </c>
      <c r="V9" s="92"/>
      <c r="W9" s="92"/>
      <c r="X9" s="92"/>
      <c r="Y9" s="92"/>
      <c r="Z9" s="191"/>
      <c r="AA9" s="194"/>
      <c r="AD9" s="21" t="s">
        <v>158</v>
      </c>
    </row>
    <row r="10" spans="1:30" x14ac:dyDescent="0.15">
      <c r="A10" s="97"/>
      <c r="B10" s="188"/>
      <c r="C10" s="102" t="s">
        <v>128</v>
      </c>
      <c r="D10" s="80" t="s">
        <v>178</v>
      </c>
      <c r="E10" s="114">
        <f>ROUND(E9*$B$71,1)</f>
        <v>275310.7</v>
      </c>
      <c r="F10" s="102" t="s">
        <v>128</v>
      </c>
      <c r="G10" s="80" t="s">
        <v>132</v>
      </c>
      <c r="H10" s="115">
        <f>IF(ISERROR(ROUND(SUM(I8*I10,J8*J10,K8*K10,L8*L10,M8*M10,N8*N10,O8*O10)/SUM(I8:O8),2))=TRUE,0,ROUND(SUM(I8*I10,J8*J10,K8*K10,L8*L10,M8*M10,N8*N10,O8*O10)/SUM(I8:O8),2))</f>
        <v>304904.40000000002</v>
      </c>
      <c r="I10" s="114">
        <f t="shared" ref="I10:O10" si="1">ROUND(I9*$B$71,1)</f>
        <v>304904.40000000002</v>
      </c>
      <c r="J10" s="114">
        <f t="shared" si="1"/>
        <v>304904.40000000002</v>
      </c>
      <c r="K10" s="114">
        <f t="shared" si="1"/>
        <v>304904.40000000002</v>
      </c>
      <c r="L10" s="114">
        <f t="shared" si="1"/>
        <v>0</v>
      </c>
      <c r="M10" s="114">
        <f t="shared" si="1"/>
        <v>0</v>
      </c>
      <c r="N10" s="114">
        <f t="shared" si="1"/>
        <v>0</v>
      </c>
      <c r="O10" s="114">
        <f t="shared" si="1"/>
        <v>0</v>
      </c>
      <c r="P10" s="98"/>
      <c r="Q10" s="99"/>
      <c r="R10" s="100"/>
      <c r="S10" s="103"/>
      <c r="T10" s="103"/>
      <c r="U10" s="103"/>
      <c r="V10" s="103"/>
      <c r="W10" s="103"/>
      <c r="X10" s="103"/>
      <c r="Y10" s="103"/>
      <c r="Z10" s="191"/>
      <c r="AA10" s="195">
        <f>IF(Z8="無",H11,Q11)</f>
        <v>2966000</v>
      </c>
    </row>
    <row r="11" spans="1:30" x14ac:dyDescent="0.15">
      <c r="A11" s="68"/>
      <c r="B11" s="189"/>
      <c r="C11" s="47" t="s">
        <v>31</v>
      </c>
      <c r="D11" s="107" t="s">
        <v>179</v>
      </c>
      <c r="E11" s="36">
        <f>ROUNDDOWN(+E8*E10,-3)</f>
        <v>2395000</v>
      </c>
      <c r="F11" s="47" t="s">
        <v>31</v>
      </c>
      <c r="G11" s="107" t="s">
        <v>133</v>
      </c>
      <c r="H11" s="57">
        <f>ROUNDDOWN(+H8*H10,-3)</f>
        <v>2652000</v>
      </c>
      <c r="I11" s="75">
        <f>ROUNDDOWN(+I8*I9,0)</f>
        <v>1020000</v>
      </c>
      <c r="J11" s="75">
        <f>ROUNDDOWN(+J8*J9,0)</f>
        <v>1020000</v>
      </c>
      <c r="K11" s="75">
        <f>ROUNDDOWN(+K8*K9,0)</f>
        <v>918000</v>
      </c>
      <c r="L11" s="75">
        <f t="shared" ref="L11:O11" si="2">ROUNDDOWN(+L8*L9,0)</f>
        <v>0</v>
      </c>
      <c r="M11" s="75">
        <f t="shared" si="2"/>
        <v>0</v>
      </c>
      <c r="N11" s="75">
        <f t="shared" si="2"/>
        <v>0</v>
      </c>
      <c r="O11" s="75">
        <f t="shared" si="2"/>
        <v>0</v>
      </c>
      <c r="P11" s="47" t="s">
        <v>31</v>
      </c>
      <c r="Q11" s="36">
        <f>+IF(Q8&gt;H8,ROUNDDOWN(H8/Q8*R11,-3),ROUNDDOWN(R11,-3))</f>
        <v>2966000</v>
      </c>
      <c r="R11" s="36">
        <f>SUM(S11:Y11)</f>
        <v>2966700</v>
      </c>
      <c r="S11" s="59">
        <f>ROUNDDOWN(+S8*S9,0)</f>
        <v>1023000</v>
      </c>
      <c r="T11" s="59">
        <f t="shared" ref="T11:Y11" si="3">ROUNDDOWN(+T8*T9,0)</f>
        <v>1023000</v>
      </c>
      <c r="U11" s="59">
        <f t="shared" si="3"/>
        <v>920700</v>
      </c>
      <c r="V11" s="59">
        <f t="shared" si="3"/>
        <v>0</v>
      </c>
      <c r="W11" s="59">
        <f t="shared" si="3"/>
        <v>0</v>
      </c>
      <c r="X11" s="59">
        <f t="shared" si="3"/>
        <v>0</v>
      </c>
      <c r="Y11" s="59">
        <f t="shared" si="3"/>
        <v>0</v>
      </c>
      <c r="Z11" s="192"/>
      <c r="AA11" s="196"/>
    </row>
    <row r="12" spans="1:30" ht="13.5" customHeight="1" x14ac:dyDescent="0.15">
      <c r="A12" s="66" t="s">
        <v>242</v>
      </c>
      <c r="B12" s="186" t="s">
        <v>240</v>
      </c>
      <c r="C12" s="43" t="s">
        <v>8</v>
      </c>
      <c r="D12" s="44" t="s">
        <v>97</v>
      </c>
      <c r="E12" s="129">
        <v>6.1</v>
      </c>
      <c r="F12" s="43" t="s">
        <v>8</v>
      </c>
      <c r="G12" s="53" t="s">
        <v>21</v>
      </c>
      <c r="H12" s="62">
        <f>+E12</f>
        <v>6.1</v>
      </c>
      <c r="I12" s="142">
        <f>S12</f>
        <v>2.5</v>
      </c>
      <c r="J12" s="142">
        <f t="shared" ref="J12" si="4">T12</f>
        <v>2.5</v>
      </c>
      <c r="K12" s="142">
        <f t="shared" ref="K12" si="5">U12</f>
        <v>1.1000000000000001</v>
      </c>
      <c r="L12" s="116">
        <f t="shared" ref="L12" si="6">V12</f>
        <v>0</v>
      </c>
      <c r="M12" s="116">
        <f t="shared" ref="M12" si="7">W12</f>
        <v>0</v>
      </c>
      <c r="N12" s="116">
        <f t="shared" ref="N12" si="8">X12</f>
        <v>0</v>
      </c>
      <c r="O12" s="116">
        <f t="shared" ref="O12" si="9">Y12</f>
        <v>0</v>
      </c>
      <c r="P12" s="43" t="s">
        <v>8</v>
      </c>
      <c r="Q12" s="56">
        <f>SUM(S12:Y12)</f>
        <v>6.1</v>
      </c>
      <c r="R12" s="77"/>
      <c r="S12" s="143">
        <v>2.5</v>
      </c>
      <c r="T12" s="143">
        <v>2.5</v>
      </c>
      <c r="U12" s="143">
        <v>1.1000000000000001</v>
      </c>
      <c r="V12" s="72"/>
      <c r="W12" s="72"/>
      <c r="X12" s="72"/>
      <c r="Y12" s="72"/>
      <c r="Z12" s="190" t="s">
        <v>157</v>
      </c>
      <c r="AA12" s="193" t="str">
        <f>IF(Z12="無","実勢価格",IF(Z12="有","購入金額","　"))</f>
        <v>購入金額</v>
      </c>
    </row>
    <row r="13" spans="1:30" x14ac:dyDescent="0.15">
      <c r="A13" s="67"/>
      <c r="B13" s="187"/>
      <c r="C13" s="45" t="s">
        <v>7</v>
      </c>
      <c r="D13" s="46" t="s">
        <v>98</v>
      </c>
      <c r="E13" s="71">
        <v>334000</v>
      </c>
      <c r="F13" s="45" t="s">
        <v>7</v>
      </c>
      <c r="G13" s="46" t="s">
        <v>25</v>
      </c>
      <c r="H13" s="115">
        <f>IF(ISERROR(ROUND(SUM(I15:O15)/SUM(I12:O12),2))=TRUE,0,ROUND(SUM(I15:O15)/SUM(I12:O12),2))</f>
        <v>370000</v>
      </c>
      <c r="I13" s="91">
        <v>370000</v>
      </c>
      <c r="J13" s="91">
        <v>370000</v>
      </c>
      <c r="K13" s="91">
        <v>370000</v>
      </c>
      <c r="L13" s="91"/>
      <c r="M13" s="91"/>
      <c r="N13" s="91"/>
      <c r="O13" s="91"/>
      <c r="P13" s="45" t="s">
        <v>7</v>
      </c>
      <c r="Q13" s="79"/>
      <c r="R13" s="78"/>
      <c r="S13" s="92">
        <v>372000</v>
      </c>
      <c r="T13" s="92">
        <v>372000</v>
      </c>
      <c r="U13" s="92">
        <v>372000</v>
      </c>
      <c r="V13" s="92"/>
      <c r="W13" s="71"/>
      <c r="X13" s="71"/>
      <c r="Y13" s="71"/>
      <c r="Z13" s="191"/>
      <c r="AA13" s="194"/>
    </row>
    <row r="14" spans="1:30" x14ac:dyDescent="0.15">
      <c r="A14" s="97"/>
      <c r="B14" s="188"/>
      <c r="C14" s="102" t="s">
        <v>128</v>
      </c>
      <c r="D14" s="80" t="s">
        <v>180</v>
      </c>
      <c r="E14" s="114">
        <f>ROUND(E13*$B$71,1)</f>
        <v>299523.7</v>
      </c>
      <c r="F14" s="102" t="s">
        <v>128</v>
      </c>
      <c r="G14" s="80" t="s">
        <v>143</v>
      </c>
      <c r="H14" s="115">
        <f>IF(ISERROR(ROUND(SUM(I12*I14,J12*J14,K12*K14,L12*L14,M12*M14,N12*N14,O12*O14)/SUM(I12:O12),2))=TRUE,0,ROUND(SUM(I12*I14,J12*J14,K12*K14,L12*L14,M12*M14,N12*N14,O12*O14)/SUM(I12:O12),2))</f>
        <v>331807.7</v>
      </c>
      <c r="I14" s="114">
        <f t="shared" ref="I14:O14" si="10">ROUND(I13*$B$71,1)</f>
        <v>331807.7</v>
      </c>
      <c r="J14" s="114">
        <f t="shared" si="10"/>
        <v>331807.7</v>
      </c>
      <c r="K14" s="114">
        <f t="shared" si="10"/>
        <v>331807.7</v>
      </c>
      <c r="L14" s="114">
        <f t="shared" si="10"/>
        <v>0</v>
      </c>
      <c r="M14" s="114">
        <f t="shared" si="10"/>
        <v>0</v>
      </c>
      <c r="N14" s="114">
        <f t="shared" si="10"/>
        <v>0</v>
      </c>
      <c r="O14" s="114">
        <f t="shared" si="10"/>
        <v>0</v>
      </c>
      <c r="P14" s="98"/>
      <c r="Q14" s="99"/>
      <c r="R14" s="100"/>
      <c r="S14" s="103"/>
      <c r="T14" s="103"/>
      <c r="U14" s="103"/>
      <c r="V14" s="103"/>
      <c r="W14" s="101"/>
      <c r="X14" s="101"/>
      <c r="Y14" s="101"/>
      <c r="Z14" s="191"/>
      <c r="AA14" s="195">
        <f>IF(Z12="無",H15,Q15)</f>
        <v>2269000</v>
      </c>
    </row>
    <row r="15" spans="1:30" x14ac:dyDescent="0.15">
      <c r="A15" s="68"/>
      <c r="B15" s="189"/>
      <c r="C15" s="47" t="s">
        <v>31</v>
      </c>
      <c r="D15" s="107" t="s">
        <v>181</v>
      </c>
      <c r="E15" s="36">
        <f>ROUNDDOWN(+E12*E14,-3)</f>
        <v>1827000</v>
      </c>
      <c r="F15" s="47" t="s">
        <v>31</v>
      </c>
      <c r="G15" s="107" t="s">
        <v>164</v>
      </c>
      <c r="H15" s="57">
        <f>ROUNDDOWN(+H12*H14,-3)</f>
        <v>2024000</v>
      </c>
      <c r="I15" s="75">
        <f t="shared" ref="I15:O15" si="11">ROUNDDOWN(+I12*I13,0)</f>
        <v>925000</v>
      </c>
      <c r="J15" s="75">
        <f t="shared" si="11"/>
        <v>925000</v>
      </c>
      <c r="K15" s="75">
        <f t="shared" si="11"/>
        <v>407000</v>
      </c>
      <c r="L15" s="75">
        <f t="shared" si="11"/>
        <v>0</v>
      </c>
      <c r="M15" s="75">
        <f t="shared" si="11"/>
        <v>0</v>
      </c>
      <c r="N15" s="75">
        <f t="shared" si="11"/>
        <v>0</v>
      </c>
      <c r="O15" s="75">
        <f t="shared" si="11"/>
        <v>0</v>
      </c>
      <c r="P15" s="47" t="s">
        <v>31</v>
      </c>
      <c r="Q15" s="36">
        <f>+IF(Q12&gt;H12,ROUNDDOWN(H12/Q12*R15,-3),ROUNDDOWN(R15,-3))</f>
        <v>2269000</v>
      </c>
      <c r="R15" s="36">
        <f>SUM(S15:Y15)</f>
        <v>2269200</v>
      </c>
      <c r="S15" s="37">
        <f>ROUNDDOWN(+S12*S13,0)</f>
        <v>930000</v>
      </c>
      <c r="T15" s="37">
        <f t="shared" ref="T15:Y15" si="12">ROUNDDOWN(+T12*T13,0)</f>
        <v>930000</v>
      </c>
      <c r="U15" s="37">
        <f t="shared" si="12"/>
        <v>409200</v>
      </c>
      <c r="V15" s="37">
        <f t="shared" si="12"/>
        <v>0</v>
      </c>
      <c r="W15" s="59">
        <f t="shared" si="12"/>
        <v>0</v>
      </c>
      <c r="X15" s="59">
        <f t="shared" si="12"/>
        <v>0</v>
      </c>
      <c r="Y15" s="59">
        <f t="shared" si="12"/>
        <v>0</v>
      </c>
      <c r="Z15" s="192"/>
      <c r="AA15" s="196"/>
    </row>
    <row r="16" spans="1:30" x14ac:dyDescent="0.15">
      <c r="A16" s="69"/>
      <c r="B16" s="205"/>
      <c r="C16" s="43" t="s">
        <v>8</v>
      </c>
      <c r="D16" s="44" t="s">
        <v>99</v>
      </c>
      <c r="E16" s="129"/>
      <c r="F16" s="43" t="s">
        <v>8</v>
      </c>
      <c r="G16" s="53" t="s">
        <v>22</v>
      </c>
      <c r="H16" s="62">
        <f t="shared" ref="H16" si="13">+E16</f>
        <v>0</v>
      </c>
      <c r="I16" s="116">
        <f>S16</f>
        <v>0</v>
      </c>
      <c r="J16" s="116">
        <f t="shared" ref="J16" si="14">T16</f>
        <v>0</v>
      </c>
      <c r="K16" s="116">
        <f t="shared" ref="K16" si="15">U16</f>
        <v>0</v>
      </c>
      <c r="L16" s="116">
        <f t="shared" ref="L16" si="16">V16</f>
        <v>0</v>
      </c>
      <c r="M16" s="116">
        <f t="shared" ref="M16" si="17">W16</f>
        <v>0</v>
      </c>
      <c r="N16" s="116">
        <f t="shared" ref="N16" si="18">X16</f>
        <v>0</v>
      </c>
      <c r="O16" s="116">
        <f t="shared" ref="O16" si="19">Y16</f>
        <v>0</v>
      </c>
      <c r="P16" s="43" t="s">
        <v>8</v>
      </c>
      <c r="Q16" s="56">
        <f t="shared" ref="Q16" si="20">SUM(S16:Y16)</f>
        <v>0</v>
      </c>
      <c r="R16" s="77"/>
      <c r="S16" s="72"/>
      <c r="T16" s="72"/>
      <c r="U16" s="72"/>
      <c r="V16" s="72"/>
      <c r="W16" s="72"/>
      <c r="X16" s="72"/>
      <c r="Y16" s="72"/>
      <c r="Z16" s="190"/>
      <c r="AA16" s="193" t="str">
        <f>IF(Z16="無","実勢価格",IF(Z16="有","購入金額","　"))</f>
        <v>　</v>
      </c>
    </row>
    <row r="17" spans="1:27" x14ac:dyDescent="0.15">
      <c r="A17" s="70"/>
      <c r="B17" s="206"/>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91"/>
      <c r="AA17" s="194"/>
    </row>
    <row r="18" spans="1:27" x14ac:dyDescent="0.15">
      <c r="A18" s="104"/>
      <c r="B18" s="207"/>
      <c r="C18" s="102" t="s">
        <v>128</v>
      </c>
      <c r="D18" s="80" t="s">
        <v>186</v>
      </c>
      <c r="E18" s="114">
        <f>ROUND(E17*$B$71,1)</f>
        <v>0</v>
      </c>
      <c r="F18" s="102" t="s">
        <v>128</v>
      </c>
      <c r="G18" s="80" t="s">
        <v>144</v>
      </c>
      <c r="H18" s="115">
        <f t="shared" ref="H18" si="21">IF(ISERROR(ROUND(SUM(I16*I18,J16*J18,K16*K18,L16*L18,M16*M18,N16*N18,O16*O18)/SUM(I16:O16),2))=TRUE,0,ROUND(SUM(I16*I18,J16*J18,K16*K18,L16*L18,M16*M18,N16*N18,O16*O18)/SUM(I16:O16),2))</f>
        <v>0</v>
      </c>
      <c r="I18" s="114">
        <f t="shared" ref="I18:O18" si="22">ROUND(I17*$B$71,1)</f>
        <v>0</v>
      </c>
      <c r="J18" s="114">
        <f t="shared" si="22"/>
        <v>0</v>
      </c>
      <c r="K18" s="114">
        <f t="shared" si="22"/>
        <v>0</v>
      </c>
      <c r="L18" s="114">
        <f t="shared" si="22"/>
        <v>0</v>
      </c>
      <c r="M18" s="114">
        <f t="shared" si="22"/>
        <v>0</v>
      </c>
      <c r="N18" s="114">
        <f t="shared" si="22"/>
        <v>0</v>
      </c>
      <c r="O18" s="114">
        <f t="shared" si="22"/>
        <v>0</v>
      </c>
      <c r="P18" s="98"/>
      <c r="Q18" s="99"/>
      <c r="R18" s="100"/>
      <c r="S18" s="103"/>
      <c r="T18" s="103"/>
      <c r="U18" s="103"/>
      <c r="V18" s="103"/>
      <c r="W18" s="101"/>
      <c r="X18" s="101"/>
      <c r="Y18" s="101"/>
      <c r="Z18" s="191"/>
      <c r="AA18" s="195">
        <f>IF(Z16="無",H19,Q19)</f>
        <v>0</v>
      </c>
    </row>
    <row r="19" spans="1:27" x14ac:dyDescent="0.15">
      <c r="A19" s="68"/>
      <c r="B19" s="208"/>
      <c r="C19" s="47" t="s">
        <v>31</v>
      </c>
      <c r="D19" s="107" t="s">
        <v>187</v>
      </c>
      <c r="E19" s="36">
        <f>ROUNDDOWN(+E16*E18,-3)</f>
        <v>0</v>
      </c>
      <c r="F19" s="47" t="s">
        <v>31</v>
      </c>
      <c r="G19" s="107" t="s">
        <v>165</v>
      </c>
      <c r="H19" s="57">
        <f t="shared" ref="H19" si="23">ROUNDDOWN(+H16*H18,-3)</f>
        <v>0</v>
      </c>
      <c r="I19" s="75">
        <f t="shared" ref="I19:O19" si="24">ROUNDDOWN(+I16*I17,0)</f>
        <v>0</v>
      </c>
      <c r="J19" s="75">
        <f t="shared" si="24"/>
        <v>0</v>
      </c>
      <c r="K19" s="75">
        <f t="shared" si="24"/>
        <v>0</v>
      </c>
      <c r="L19" s="75">
        <f t="shared" si="24"/>
        <v>0</v>
      </c>
      <c r="M19" s="75">
        <f t="shared" si="24"/>
        <v>0</v>
      </c>
      <c r="N19" s="75">
        <f t="shared" si="24"/>
        <v>0</v>
      </c>
      <c r="O19" s="75">
        <f t="shared" si="24"/>
        <v>0</v>
      </c>
      <c r="P19" s="47" t="s">
        <v>31</v>
      </c>
      <c r="Q19" s="36">
        <f t="shared" ref="Q19" si="25">+IF(Q16&gt;H16,ROUNDDOWN(H16/Q16*R19,-3),ROUNDDOWN(R19,-3))</f>
        <v>0</v>
      </c>
      <c r="R19" s="36">
        <f>SUM(S19:Y19)</f>
        <v>0</v>
      </c>
      <c r="S19" s="59">
        <f>ROUNDDOWN(+S16*S17,0)</f>
        <v>0</v>
      </c>
      <c r="T19" s="59">
        <f t="shared" ref="T19:U19" si="26">ROUNDDOWN(+T16*T17,0)</f>
        <v>0</v>
      </c>
      <c r="U19" s="59">
        <f t="shared" si="26"/>
        <v>0</v>
      </c>
      <c r="V19" s="37">
        <f t="shared" ref="V19:Y19" si="27">ROUNDDOWN(+V16*V17,0)</f>
        <v>0</v>
      </c>
      <c r="W19" s="58">
        <f t="shared" si="27"/>
        <v>0</v>
      </c>
      <c r="X19" s="58">
        <f t="shared" si="27"/>
        <v>0</v>
      </c>
      <c r="Y19" s="58">
        <f t="shared" si="27"/>
        <v>0</v>
      </c>
      <c r="Z19" s="192"/>
      <c r="AA19" s="196"/>
    </row>
    <row r="20" spans="1:27" x14ac:dyDescent="0.15">
      <c r="A20" s="69"/>
      <c r="B20" s="205"/>
      <c r="C20" s="43" t="s">
        <v>8</v>
      </c>
      <c r="D20" s="44" t="s">
        <v>101</v>
      </c>
      <c r="E20" s="129"/>
      <c r="F20" s="43" t="s">
        <v>8</v>
      </c>
      <c r="G20" s="53" t="s">
        <v>23</v>
      </c>
      <c r="H20" s="62">
        <f t="shared" ref="H20:H64" si="28">+E20</f>
        <v>0</v>
      </c>
      <c r="I20" s="116">
        <f>S20</f>
        <v>0</v>
      </c>
      <c r="J20" s="116">
        <f t="shared" ref="J20" si="29">T20</f>
        <v>0</v>
      </c>
      <c r="K20" s="116">
        <f t="shared" ref="K20" si="30">U20</f>
        <v>0</v>
      </c>
      <c r="L20" s="116">
        <f t="shared" ref="L20" si="31">V20</f>
        <v>0</v>
      </c>
      <c r="M20" s="116">
        <f t="shared" ref="M20" si="32">W20</f>
        <v>0</v>
      </c>
      <c r="N20" s="116">
        <f t="shared" ref="N20" si="33">X20</f>
        <v>0</v>
      </c>
      <c r="O20" s="116">
        <f t="shared" ref="O20" si="34">Y20</f>
        <v>0</v>
      </c>
      <c r="P20" s="43" t="s">
        <v>8</v>
      </c>
      <c r="Q20" s="56">
        <f t="shared" ref="Q20" si="35">SUM(S20:Y20)</f>
        <v>0</v>
      </c>
      <c r="R20" s="77"/>
      <c r="S20" s="72"/>
      <c r="T20" s="72"/>
      <c r="U20" s="72"/>
      <c r="V20" s="72"/>
      <c r="W20" s="72"/>
      <c r="X20" s="72"/>
      <c r="Y20" s="72"/>
      <c r="Z20" s="190"/>
      <c r="AA20" s="193" t="str">
        <f>IF(Z20="無","実勢価格",IF(Z20="有","購入金額","　"))</f>
        <v>　</v>
      </c>
    </row>
    <row r="21" spans="1:27" x14ac:dyDescent="0.15">
      <c r="A21" s="70"/>
      <c r="B21" s="206"/>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91"/>
      <c r="AA21" s="194"/>
    </row>
    <row r="22" spans="1:27" x14ac:dyDescent="0.15">
      <c r="A22" s="104"/>
      <c r="B22" s="207"/>
      <c r="C22" s="102" t="s">
        <v>128</v>
      </c>
      <c r="D22" s="80" t="s">
        <v>188</v>
      </c>
      <c r="E22" s="114">
        <f>ROUND(E21*$B$71,1)</f>
        <v>0</v>
      </c>
      <c r="F22" s="102" t="s">
        <v>128</v>
      </c>
      <c r="G22" s="80" t="s">
        <v>145</v>
      </c>
      <c r="H22" s="115">
        <f t="shared" ref="H22" si="36">IF(ISERROR(ROUND(SUM(I20*I22,J20*J22,K20*K22,L20*L22,M20*M22,N20*N22,O20*O22)/SUM(I20:O20),2))=TRUE,0,ROUND(SUM(I20*I22,J20*J22,K20*K22,L20*L22,M20*M22,N20*N22,O20*O22)/SUM(I20:O20),2))</f>
        <v>0</v>
      </c>
      <c r="I22" s="114">
        <f t="shared" ref="I22:O22" si="37">ROUND(I21*$B$71,1)</f>
        <v>0</v>
      </c>
      <c r="J22" s="114">
        <f t="shared" si="37"/>
        <v>0</v>
      </c>
      <c r="K22" s="114">
        <f t="shared" si="37"/>
        <v>0</v>
      </c>
      <c r="L22" s="114">
        <f t="shared" si="37"/>
        <v>0</v>
      </c>
      <c r="M22" s="114">
        <f t="shared" si="37"/>
        <v>0</v>
      </c>
      <c r="N22" s="114">
        <f t="shared" si="37"/>
        <v>0</v>
      </c>
      <c r="O22" s="114">
        <f t="shared" si="37"/>
        <v>0</v>
      </c>
      <c r="P22" s="98"/>
      <c r="Q22" s="99"/>
      <c r="R22" s="100"/>
      <c r="S22" s="103"/>
      <c r="T22" s="103"/>
      <c r="U22" s="103"/>
      <c r="V22" s="103"/>
      <c r="W22" s="101"/>
      <c r="X22" s="101"/>
      <c r="Y22" s="101"/>
      <c r="Z22" s="191"/>
      <c r="AA22" s="195">
        <f>IF(Z20="無",H23,Q23)</f>
        <v>0</v>
      </c>
    </row>
    <row r="23" spans="1:27" x14ac:dyDescent="0.15">
      <c r="A23" s="68"/>
      <c r="B23" s="208"/>
      <c r="C23" s="47" t="s">
        <v>31</v>
      </c>
      <c r="D23" s="107" t="s">
        <v>189</v>
      </c>
      <c r="E23" s="36">
        <f>ROUNDDOWN(+E20*E22,-3)</f>
        <v>0</v>
      </c>
      <c r="F23" s="47" t="s">
        <v>31</v>
      </c>
      <c r="G23" s="107" t="s">
        <v>166</v>
      </c>
      <c r="H23" s="57">
        <f t="shared" ref="H23" si="38">ROUNDDOWN(+H20*H22,-3)</f>
        <v>0</v>
      </c>
      <c r="I23" s="75">
        <f t="shared" ref="I23:O23" si="39">ROUNDDOWN(+I20*I21,0)</f>
        <v>0</v>
      </c>
      <c r="J23" s="75">
        <f t="shared" si="39"/>
        <v>0</v>
      </c>
      <c r="K23" s="75">
        <f t="shared" si="39"/>
        <v>0</v>
      </c>
      <c r="L23" s="75">
        <f t="shared" si="39"/>
        <v>0</v>
      </c>
      <c r="M23" s="75">
        <f t="shared" si="39"/>
        <v>0</v>
      </c>
      <c r="N23" s="75">
        <f t="shared" si="39"/>
        <v>0</v>
      </c>
      <c r="O23" s="75">
        <f t="shared" si="39"/>
        <v>0</v>
      </c>
      <c r="P23" s="47" t="s">
        <v>31</v>
      </c>
      <c r="Q23" s="36">
        <f t="shared" ref="Q23" si="40">+IF(Q20&gt;H20,ROUNDDOWN(H20/Q20*R23,-3),ROUNDDOWN(R23,-3))</f>
        <v>0</v>
      </c>
      <c r="R23" s="36">
        <f>SUM(S23:Y23)</f>
        <v>0</v>
      </c>
      <c r="S23" s="59">
        <f>ROUNDDOWN(+S20*S21,0)</f>
        <v>0</v>
      </c>
      <c r="T23" s="59">
        <f t="shared" ref="T23:U23" si="41">ROUNDDOWN(+T20*T21,0)</f>
        <v>0</v>
      </c>
      <c r="U23" s="59">
        <f t="shared" si="41"/>
        <v>0</v>
      </c>
      <c r="V23" s="37">
        <f t="shared" ref="V23:Y23" si="42">ROUNDDOWN(+V20*V21,0)</f>
        <v>0</v>
      </c>
      <c r="W23" s="58">
        <f t="shared" si="42"/>
        <v>0</v>
      </c>
      <c r="X23" s="58">
        <f t="shared" si="42"/>
        <v>0</v>
      </c>
      <c r="Y23" s="58">
        <f t="shared" si="42"/>
        <v>0</v>
      </c>
      <c r="Z23" s="192"/>
      <c r="AA23" s="196"/>
    </row>
    <row r="24" spans="1:27" x14ac:dyDescent="0.15">
      <c r="A24" s="69"/>
      <c r="B24" s="205"/>
      <c r="C24" s="43" t="s">
        <v>8</v>
      </c>
      <c r="D24" s="44" t="s">
        <v>103</v>
      </c>
      <c r="E24" s="129"/>
      <c r="F24" s="43" t="s">
        <v>8</v>
      </c>
      <c r="G24" s="53" t="s">
        <v>24</v>
      </c>
      <c r="H24" s="62">
        <f t="shared" si="28"/>
        <v>0</v>
      </c>
      <c r="I24" s="116">
        <f>S24</f>
        <v>0</v>
      </c>
      <c r="J24" s="116">
        <f t="shared" ref="J24" si="43">T24</f>
        <v>0</v>
      </c>
      <c r="K24" s="116">
        <f t="shared" ref="K24" si="44">U24</f>
        <v>0</v>
      </c>
      <c r="L24" s="116">
        <f t="shared" ref="L24" si="45">V24</f>
        <v>0</v>
      </c>
      <c r="M24" s="116">
        <f t="shared" ref="M24" si="46">W24</f>
        <v>0</v>
      </c>
      <c r="N24" s="116">
        <f t="shared" ref="N24" si="47">X24</f>
        <v>0</v>
      </c>
      <c r="O24" s="116">
        <f t="shared" ref="O24" si="48">Y24</f>
        <v>0</v>
      </c>
      <c r="P24" s="43" t="s">
        <v>8</v>
      </c>
      <c r="Q24" s="56">
        <f t="shared" ref="Q24" si="49">SUM(S24:Y24)</f>
        <v>0</v>
      </c>
      <c r="R24" s="77"/>
      <c r="S24" s="72"/>
      <c r="T24" s="72"/>
      <c r="U24" s="72"/>
      <c r="V24" s="72"/>
      <c r="W24" s="72"/>
      <c r="X24" s="72"/>
      <c r="Y24" s="72"/>
      <c r="Z24" s="190"/>
      <c r="AA24" s="193" t="str">
        <f>IF(Z24="無","実勢価格",IF(Z24="有","購入金額","　"))</f>
        <v>　</v>
      </c>
    </row>
    <row r="25" spans="1:27" x14ac:dyDescent="0.15">
      <c r="A25" s="70"/>
      <c r="B25" s="206"/>
      <c r="C25" s="45" t="s">
        <v>7</v>
      </c>
      <c r="D25" s="46" t="s">
        <v>104</v>
      </c>
      <c r="E25" s="71"/>
      <c r="F25" s="45" t="s">
        <v>7</v>
      </c>
      <c r="G25" s="46" t="s">
        <v>28</v>
      </c>
      <c r="H25" s="115">
        <f t="shared" ref="H25" si="50">IF(ISERROR(ROUND(SUM(I27:O27)/SUM(I24:O24),2))=TRUE,0,ROUND(SUM(I27:O27)/SUM(I24:O24),2))</f>
        <v>0</v>
      </c>
      <c r="I25" s="91"/>
      <c r="J25" s="91"/>
      <c r="K25" s="91"/>
      <c r="L25" s="91"/>
      <c r="M25" s="91"/>
      <c r="N25" s="91"/>
      <c r="O25" s="91"/>
      <c r="P25" s="45" t="s">
        <v>7</v>
      </c>
      <c r="Q25" s="79"/>
      <c r="R25" s="78"/>
      <c r="S25" s="92"/>
      <c r="T25" s="92"/>
      <c r="U25" s="92"/>
      <c r="V25" s="92"/>
      <c r="W25" s="71"/>
      <c r="X25" s="71"/>
      <c r="Y25" s="71"/>
      <c r="Z25" s="191"/>
      <c r="AA25" s="194"/>
    </row>
    <row r="26" spans="1:27" x14ac:dyDescent="0.15">
      <c r="A26" s="104"/>
      <c r="B26" s="207"/>
      <c r="C26" s="102" t="s">
        <v>128</v>
      </c>
      <c r="D26" s="80" t="s">
        <v>190</v>
      </c>
      <c r="E26" s="114">
        <f>ROUND(E25*$B$71,1)</f>
        <v>0</v>
      </c>
      <c r="F26" s="102" t="s">
        <v>128</v>
      </c>
      <c r="G26" s="80" t="s">
        <v>146</v>
      </c>
      <c r="H26" s="115">
        <f t="shared" ref="H26:H66" si="51">IF(ISERROR(ROUND(SUM(I24*I26,J24*J26,K24*K26,L24*L26,M24*M26,N24*N26,O24*O26)/SUM(I24:O24),2))=TRUE,0,ROUND(SUM(I24*I26,J24*J26,K24*K26,L24*L26,M24*M26,N24*N26,O24*O26)/SUM(I24:O24),2))</f>
        <v>0</v>
      </c>
      <c r="I26" s="114">
        <f t="shared" ref="I26:O26" si="52">ROUND(I25*$B$71,1)</f>
        <v>0</v>
      </c>
      <c r="J26" s="114">
        <f t="shared" si="52"/>
        <v>0</v>
      </c>
      <c r="K26" s="114">
        <f t="shared" si="52"/>
        <v>0</v>
      </c>
      <c r="L26" s="114">
        <f t="shared" si="52"/>
        <v>0</v>
      </c>
      <c r="M26" s="114">
        <f t="shared" si="52"/>
        <v>0</v>
      </c>
      <c r="N26" s="114">
        <f t="shared" si="52"/>
        <v>0</v>
      </c>
      <c r="O26" s="114">
        <f t="shared" si="52"/>
        <v>0</v>
      </c>
      <c r="P26" s="98"/>
      <c r="Q26" s="99"/>
      <c r="R26" s="100"/>
      <c r="S26" s="103"/>
      <c r="T26" s="103"/>
      <c r="U26" s="103"/>
      <c r="V26" s="103"/>
      <c r="W26" s="101"/>
      <c r="X26" s="101"/>
      <c r="Y26" s="101"/>
      <c r="Z26" s="191"/>
      <c r="AA26" s="195">
        <f>IF(Z24="無",H27,Q27)</f>
        <v>0</v>
      </c>
    </row>
    <row r="27" spans="1:27" x14ac:dyDescent="0.15">
      <c r="A27" s="68"/>
      <c r="B27" s="208"/>
      <c r="C27" s="47" t="s">
        <v>31</v>
      </c>
      <c r="D27" s="107" t="s">
        <v>191</v>
      </c>
      <c r="E27" s="36">
        <f>ROUNDDOWN(+E24*E26,-3)</f>
        <v>0</v>
      </c>
      <c r="F27" s="47" t="s">
        <v>31</v>
      </c>
      <c r="G27" s="107" t="s">
        <v>167</v>
      </c>
      <c r="H27" s="57">
        <f t="shared" ref="H27:H67" si="53">ROUNDDOWN(+H24*H26,-3)</f>
        <v>0</v>
      </c>
      <c r="I27" s="75">
        <f t="shared" ref="I27:O27" si="54">ROUNDDOWN(+I24*I25,0)</f>
        <v>0</v>
      </c>
      <c r="J27" s="75">
        <f t="shared" si="54"/>
        <v>0</v>
      </c>
      <c r="K27" s="75">
        <f t="shared" si="54"/>
        <v>0</v>
      </c>
      <c r="L27" s="75">
        <f t="shared" si="54"/>
        <v>0</v>
      </c>
      <c r="M27" s="75">
        <f t="shared" si="54"/>
        <v>0</v>
      </c>
      <c r="N27" s="75">
        <f t="shared" si="54"/>
        <v>0</v>
      </c>
      <c r="O27" s="75">
        <f t="shared" si="54"/>
        <v>0</v>
      </c>
      <c r="P27" s="47" t="s">
        <v>31</v>
      </c>
      <c r="Q27" s="36">
        <f t="shared" ref="Q27" si="55">+IF(Q24&gt;H24,ROUNDDOWN(H24/Q24*R27,-3),ROUNDDOWN(R27,-3))</f>
        <v>0</v>
      </c>
      <c r="R27" s="36">
        <f>SUM(S27:Y27)</f>
        <v>0</v>
      </c>
      <c r="S27" s="59">
        <f>ROUNDDOWN(+S24*S25,0)</f>
        <v>0</v>
      </c>
      <c r="T27" s="59">
        <f t="shared" ref="T27:Y27" si="56">ROUNDDOWN(+T24*T25,0)</f>
        <v>0</v>
      </c>
      <c r="U27" s="59">
        <f t="shared" si="56"/>
        <v>0</v>
      </c>
      <c r="V27" s="37">
        <f t="shared" si="56"/>
        <v>0</v>
      </c>
      <c r="W27" s="58">
        <f t="shared" si="56"/>
        <v>0</v>
      </c>
      <c r="X27" s="58">
        <f t="shared" si="56"/>
        <v>0</v>
      </c>
      <c r="Y27" s="58">
        <f t="shared" si="56"/>
        <v>0</v>
      </c>
      <c r="Z27" s="192"/>
      <c r="AA27" s="196"/>
    </row>
    <row r="28" spans="1:27" x14ac:dyDescent="0.15">
      <c r="A28" s="69"/>
      <c r="B28" s="205"/>
      <c r="C28" s="43" t="s">
        <v>8</v>
      </c>
      <c r="D28" s="44" t="s">
        <v>105</v>
      </c>
      <c r="E28" s="129"/>
      <c r="F28" s="43" t="s">
        <v>8</v>
      </c>
      <c r="G28" s="53" t="s">
        <v>55</v>
      </c>
      <c r="H28" s="62">
        <f t="shared" si="28"/>
        <v>0</v>
      </c>
      <c r="I28" s="116">
        <f>S28</f>
        <v>0</v>
      </c>
      <c r="J28" s="116">
        <f t="shared" ref="J28" si="57">T28</f>
        <v>0</v>
      </c>
      <c r="K28" s="116">
        <f t="shared" ref="K28" si="58">U28</f>
        <v>0</v>
      </c>
      <c r="L28" s="116">
        <f t="shared" ref="L28" si="59">V28</f>
        <v>0</v>
      </c>
      <c r="M28" s="116">
        <f t="shared" ref="M28" si="60">W28</f>
        <v>0</v>
      </c>
      <c r="N28" s="116">
        <f t="shared" ref="N28" si="61">X28</f>
        <v>0</v>
      </c>
      <c r="O28" s="116">
        <f t="shared" ref="O28" si="62">Y28</f>
        <v>0</v>
      </c>
      <c r="P28" s="43" t="s">
        <v>8</v>
      </c>
      <c r="Q28" s="56">
        <f t="shared" ref="Q28" si="63">SUM(S28:Y28)</f>
        <v>0</v>
      </c>
      <c r="R28" s="77"/>
      <c r="S28" s="72"/>
      <c r="T28" s="72"/>
      <c r="U28" s="72"/>
      <c r="V28" s="72"/>
      <c r="W28" s="72"/>
      <c r="X28" s="72"/>
      <c r="Y28" s="72"/>
      <c r="Z28" s="190"/>
      <c r="AA28" s="193" t="str">
        <f>IF(Z28="無","実勢価格",IF(Z28="有","購入金額","　"))</f>
        <v>　</v>
      </c>
    </row>
    <row r="29" spans="1:27" x14ac:dyDescent="0.15">
      <c r="A29" s="70"/>
      <c r="B29" s="206"/>
      <c r="C29" s="45" t="s">
        <v>7</v>
      </c>
      <c r="D29" s="46" t="s">
        <v>106</v>
      </c>
      <c r="E29" s="71"/>
      <c r="F29" s="45" t="s">
        <v>7</v>
      </c>
      <c r="G29" s="46" t="s">
        <v>56</v>
      </c>
      <c r="H29" s="115">
        <f t="shared" ref="H29" si="64">IF(ISERROR(ROUND(SUM(I31:O31)/SUM(I28:O28),2))=TRUE,0,ROUND(SUM(I31:O31)/SUM(I28:O28),2))</f>
        <v>0</v>
      </c>
      <c r="I29" s="91"/>
      <c r="J29" s="91"/>
      <c r="K29" s="91"/>
      <c r="L29" s="91"/>
      <c r="M29" s="91"/>
      <c r="N29" s="91"/>
      <c r="O29" s="91"/>
      <c r="P29" s="45" t="s">
        <v>7</v>
      </c>
      <c r="Q29" s="79"/>
      <c r="R29" s="78"/>
      <c r="S29" s="92"/>
      <c r="T29" s="92"/>
      <c r="U29" s="92"/>
      <c r="V29" s="92"/>
      <c r="W29" s="71"/>
      <c r="X29" s="71"/>
      <c r="Y29" s="71"/>
      <c r="Z29" s="191"/>
      <c r="AA29" s="194"/>
    </row>
    <row r="30" spans="1:27" x14ac:dyDescent="0.15">
      <c r="A30" s="104"/>
      <c r="B30" s="207"/>
      <c r="C30" s="102" t="s">
        <v>128</v>
      </c>
      <c r="D30" s="80" t="s">
        <v>192</v>
      </c>
      <c r="E30" s="114">
        <f>ROUND(E29*$B$71,1)</f>
        <v>0</v>
      </c>
      <c r="F30" s="102" t="s">
        <v>128</v>
      </c>
      <c r="G30" s="80" t="s">
        <v>147</v>
      </c>
      <c r="H30" s="115">
        <f t="shared" si="51"/>
        <v>0</v>
      </c>
      <c r="I30" s="114">
        <f t="shared" ref="I30:O30" si="65">ROUND(I29*$B$71,1)</f>
        <v>0</v>
      </c>
      <c r="J30" s="114">
        <f t="shared" si="65"/>
        <v>0</v>
      </c>
      <c r="K30" s="114">
        <f t="shared" si="65"/>
        <v>0</v>
      </c>
      <c r="L30" s="114">
        <f t="shared" si="65"/>
        <v>0</v>
      </c>
      <c r="M30" s="114">
        <f t="shared" si="65"/>
        <v>0</v>
      </c>
      <c r="N30" s="114">
        <f t="shared" si="65"/>
        <v>0</v>
      </c>
      <c r="O30" s="114">
        <f t="shared" si="65"/>
        <v>0</v>
      </c>
      <c r="P30" s="98"/>
      <c r="Q30" s="99"/>
      <c r="R30" s="100"/>
      <c r="S30" s="103"/>
      <c r="T30" s="103"/>
      <c r="U30" s="103"/>
      <c r="V30" s="103"/>
      <c r="W30" s="101"/>
      <c r="X30" s="101"/>
      <c r="Y30" s="101"/>
      <c r="Z30" s="191"/>
      <c r="AA30" s="195">
        <f>IF(Z28="無",H31,Q31)</f>
        <v>0</v>
      </c>
    </row>
    <row r="31" spans="1:27" x14ac:dyDescent="0.15">
      <c r="A31" s="68"/>
      <c r="B31" s="208"/>
      <c r="C31" s="47" t="s">
        <v>31</v>
      </c>
      <c r="D31" s="107" t="s">
        <v>193</v>
      </c>
      <c r="E31" s="36">
        <f>ROUNDDOWN(+E28*E30,-3)</f>
        <v>0</v>
      </c>
      <c r="F31" s="47" t="s">
        <v>31</v>
      </c>
      <c r="G31" s="107" t="s">
        <v>168</v>
      </c>
      <c r="H31" s="57">
        <f t="shared" si="53"/>
        <v>0</v>
      </c>
      <c r="I31" s="75">
        <f t="shared" ref="I31:O31" si="66">ROUNDDOWN(+I28*I29,0)</f>
        <v>0</v>
      </c>
      <c r="J31" s="75">
        <f t="shared" si="66"/>
        <v>0</v>
      </c>
      <c r="K31" s="75">
        <f t="shared" si="66"/>
        <v>0</v>
      </c>
      <c r="L31" s="75">
        <f t="shared" si="66"/>
        <v>0</v>
      </c>
      <c r="M31" s="75">
        <f t="shared" si="66"/>
        <v>0</v>
      </c>
      <c r="N31" s="75">
        <f t="shared" si="66"/>
        <v>0</v>
      </c>
      <c r="O31" s="75">
        <f t="shared" si="66"/>
        <v>0</v>
      </c>
      <c r="P31" s="47" t="s">
        <v>31</v>
      </c>
      <c r="Q31" s="36">
        <f t="shared" ref="Q31" si="67">+IF(Q28&gt;H28,ROUNDDOWN(H28/Q28*R31,-3),ROUNDDOWN(R31,-3))</f>
        <v>0</v>
      </c>
      <c r="R31" s="36">
        <f>SUM(S31:Y31)</f>
        <v>0</v>
      </c>
      <c r="S31" s="59">
        <f>ROUNDDOWN(+S28*S29,0)</f>
        <v>0</v>
      </c>
      <c r="T31" s="59">
        <f t="shared" ref="T31:Y31" si="68">ROUNDDOWN(+T28*T29,0)</f>
        <v>0</v>
      </c>
      <c r="U31" s="59">
        <f t="shared" si="68"/>
        <v>0</v>
      </c>
      <c r="V31" s="37">
        <f t="shared" si="68"/>
        <v>0</v>
      </c>
      <c r="W31" s="58">
        <f t="shared" si="68"/>
        <v>0</v>
      </c>
      <c r="X31" s="58">
        <f t="shared" si="68"/>
        <v>0</v>
      </c>
      <c r="Y31" s="58">
        <f t="shared" si="68"/>
        <v>0</v>
      </c>
      <c r="Z31" s="192"/>
      <c r="AA31" s="196"/>
    </row>
    <row r="32" spans="1:27" x14ac:dyDescent="0.15">
      <c r="A32" s="69"/>
      <c r="B32" s="205"/>
      <c r="C32" s="43" t="s">
        <v>8</v>
      </c>
      <c r="D32" s="44" t="s">
        <v>107</v>
      </c>
      <c r="E32" s="129"/>
      <c r="F32" s="43" t="s">
        <v>8</v>
      </c>
      <c r="G32" s="53" t="s">
        <v>57</v>
      </c>
      <c r="H32" s="62">
        <f t="shared" si="28"/>
        <v>0</v>
      </c>
      <c r="I32" s="116">
        <f>S32</f>
        <v>0</v>
      </c>
      <c r="J32" s="116">
        <f t="shared" ref="J32" si="69">T32</f>
        <v>0</v>
      </c>
      <c r="K32" s="116">
        <f t="shared" ref="K32" si="70">U32</f>
        <v>0</v>
      </c>
      <c r="L32" s="116">
        <f t="shared" ref="L32" si="71">V32</f>
        <v>0</v>
      </c>
      <c r="M32" s="116">
        <f t="shared" ref="M32" si="72">W32</f>
        <v>0</v>
      </c>
      <c r="N32" s="116">
        <f t="shared" ref="N32" si="73">X32</f>
        <v>0</v>
      </c>
      <c r="O32" s="116">
        <f t="shared" ref="O32" si="74">Y32</f>
        <v>0</v>
      </c>
      <c r="P32" s="43" t="s">
        <v>8</v>
      </c>
      <c r="Q32" s="56">
        <f t="shared" ref="Q32" si="75">SUM(S32:Y32)</f>
        <v>0</v>
      </c>
      <c r="R32" s="77"/>
      <c r="S32" s="72"/>
      <c r="T32" s="72"/>
      <c r="U32" s="72"/>
      <c r="V32" s="72"/>
      <c r="W32" s="72"/>
      <c r="X32" s="72"/>
      <c r="Y32" s="72"/>
      <c r="Z32" s="190"/>
      <c r="AA32" s="193" t="str">
        <f>IF(Z32="無","実勢価格",IF(Z32="有","購入金額","　"))</f>
        <v>　</v>
      </c>
    </row>
    <row r="33" spans="1:27" x14ac:dyDescent="0.15">
      <c r="A33" s="70"/>
      <c r="B33" s="206"/>
      <c r="C33" s="45" t="s">
        <v>7</v>
      </c>
      <c r="D33" s="46" t="s">
        <v>108</v>
      </c>
      <c r="E33" s="71"/>
      <c r="F33" s="45" t="s">
        <v>7</v>
      </c>
      <c r="G33" s="46" t="s">
        <v>58</v>
      </c>
      <c r="H33" s="115">
        <f t="shared" ref="H33" si="76">IF(ISERROR(ROUND(SUM(I35:O35)/SUM(I32:O32),2))=TRUE,0,ROUND(SUM(I35:O35)/SUM(I32:O32),2))</f>
        <v>0</v>
      </c>
      <c r="I33" s="91"/>
      <c r="J33" s="91"/>
      <c r="K33" s="91"/>
      <c r="L33" s="91"/>
      <c r="M33" s="91"/>
      <c r="N33" s="91"/>
      <c r="O33" s="91"/>
      <c r="P33" s="45" t="s">
        <v>7</v>
      </c>
      <c r="Q33" s="79"/>
      <c r="R33" s="78"/>
      <c r="S33" s="92"/>
      <c r="T33" s="92"/>
      <c r="U33" s="92"/>
      <c r="V33" s="92"/>
      <c r="W33" s="71"/>
      <c r="X33" s="71"/>
      <c r="Y33" s="71"/>
      <c r="Z33" s="191"/>
      <c r="AA33" s="194"/>
    </row>
    <row r="34" spans="1:27" x14ac:dyDescent="0.15">
      <c r="A34" s="104"/>
      <c r="B34" s="207"/>
      <c r="C34" s="102" t="s">
        <v>128</v>
      </c>
      <c r="D34" s="80" t="s">
        <v>194</v>
      </c>
      <c r="E34" s="114">
        <f>ROUND(E33*$B$71,1)</f>
        <v>0</v>
      </c>
      <c r="F34" s="102" t="s">
        <v>128</v>
      </c>
      <c r="G34" s="80" t="s">
        <v>148</v>
      </c>
      <c r="H34" s="115">
        <f t="shared" si="51"/>
        <v>0</v>
      </c>
      <c r="I34" s="114">
        <f t="shared" ref="I34:O34" si="77">ROUND(I33*$B$71,1)</f>
        <v>0</v>
      </c>
      <c r="J34" s="114">
        <f t="shared" si="77"/>
        <v>0</v>
      </c>
      <c r="K34" s="114">
        <f t="shared" si="77"/>
        <v>0</v>
      </c>
      <c r="L34" s="114">
        <f t="shared" si="77"/>
        <v>0</v>
      </c>
      <c r="M34" s="114">
        <f t="shared" si="77"/>
        <v>0</v>
      </c>
      <c r="N34" s="114">
        <f t="shared" si="77"/>
        <v>0</v>
      </c>
      <c r="O34" s="114">
        <f t="shared" si="77"/>
        <v>0</v>
      </c>
      <c r="P34" s="98"/>
      <c r="Q34" s="99"/>
      <c r="R34" s="100"/>
      <c r="S34" s="103"/>
      <c r="T34" s="103"/>
      <c r="U34" s="103"/>
      <c r="V34" s="103"/>
      <c r="W34" s="101"/>
      <c r="X34" s="101"/>
      <c r="Y34" s="101"/>
      <c r="Z34" s="191"/>
      <c r="AA34" s="195">
        <f>IF(Z32="無",H35,Q35)</f>
        <v>0</v>
      </c>
    </row>
    <row r="35" spans="1:27" x14ac:dyDescent="0.15">
      <c r="A35" s="68"/>
      <c r="B35" s="208"/>
      <c r="C35" s="47" t="s">
        <v>31</v>
      </c>
      <c r="D35" s="107" t="s">
        <v>195</v>
      </c>
      <c r="E35" s="36">
        <f>ROUNDDOWN(+E32*E34,-3)</f>
        <v>0</v>
      </c>
      <c r="F35" s="47" t="s">
        <v>31</v>
      </c>
      <c r="G35" s="107" t="s">
        <v>169</v>
      </c>
      <c r="H35" s="57">
        <f t="shared" si="53"/>
        <v>0</v>
      </c>
      <c r="I35" s="75">
        <f t="shared" ref="I35:O35" si="78">ROUNDDOWN(+I32*I33,0)</f>
        <v>0</v>
      </c>
      <c r="J35" s="75">
        <f t="shared" si="78"/>
        <v>0</v>
      </c>
      <c r="K35" s="75">
        <f t="shared" si="78"/>
        <v>0</v>
      </c>
      <c r="L35" s="75">
        <f t="shared" si="78"/>
        <v>0</v>
      </c>
      <c r="M35" s="75">
        <f t="shared" si="78"/>
        <v>0</v>
      </c>
      <c r="N35" s="75">
        <f t="shared" si="78"/>
        <v>0</v>
      </c>
      <c r="O35" s="75">
        <f t="shared" si="78"/>
        <v>0</v>
      </c>
      <c r="P35" s="47" t="s">
        <v>31</v>
      </c>
      <c r="Q35" s="36">
        <f t="shared" ref="Q35" si="79">+IF(Q32&gt;H32,ROUNDDOWN(H32/Q32*R35,-3),ROUNDDOWN(R35,-3))</f>
        <v>0</v>
      </c>
      <c r="R35" s="36">
        <f>SUM(S35:Y35)</f>
        <v>0</v>
      </c>
      <c r="S35" s="59">
        <f>ROUNDDOWN(+S32*S33,0)</f>
        <v>0</v>
      </c>
      <c r="T35" s="59">
        <f t="shared" ref="T35:Y35" si="80">ROUNDDOWN(+T32*T33,0)</f>
        <v>0</v>
      </c>
      <c r="U35" s="59">
        <f t="shared" si="80"/>
        <v>0</v>
      </c>
      <c r="V35" s="37">
        <f t="shared" si="80"/>
        <v>0</v>
      </c>
      <c r="W35" s="58">
        <f t="shared" si="80"/>
        <v>0</v>
      </c>
      <c r="X35" s="58">
        <f t="shared" si="80"/>
        <v>0</v>
      </c>
      <c r="Y35" s="58">
        <f t="shared" si="80"/>
        <v>0</v>
      </c>
      <c r="Z35" s="192"/>
      <c r="AA35" s="196"/>
    </row>
    <row r="36" spans="1:27" x14ac:dyDescent="0.15">
      <c r="A36" s="69"/>
      <c r="B36" s="205"/>
      <c r="C36" s="43" t="s">
        <v>8</v>
      </c>
      <c r="D36" s="44" t="s">
        <v>109</v>
      </c>
      <c r="E36" s="129"/>
      <c r="F36" s="43" t="s">
        <v>8</v>
      </c>
      <c r="G36" s="141" t="s">
        <v>238</v>
      </c>
      <c r="H36" s="62">
        <f t="shared" si="28"/>
        <v>0</v>
      </c>
      <c r="I36" s="116">
        <f>S36</f>
        <v>0</v>
      </c>
      <c r="J36" s="116">
        <f t="shared" ref="J36" si="81">T36</f>
        <v>0</v>
      </c>
      <c r="K36" s="116">
        <f t="shared" ref="K36" si="82">U36</f>
        <v>0</v>
      </c>
      <c r="L36" s="116">
        <f t="shared" ref="L36" si="83">V36</f>
        <v>0</v>
      </c>
      <c r="M36" s="116">
        <f t="shared" ref="M36" si="84">W36</f>
        <v>0</v>
      </c>
      <c r="N36" s="116">
        <f t="shared" ref="N36" si="85">X36</f>
        <v>0</v>
      </c>
      <c r="O36" s="116">
        <f t="shared" ref="O36" si="86">Y36</f>
        <v>0</v>
      </c>
      <c r="P36" s="43" t="s">
        <v>8</v>
      </c>
      <c r="Q36" s="56">
        <f t="shared" ref="Q36" si="87">SUM(S36:Y36)</f>
        <v>0</v>
      </c>
      <c r="R36" s="77"/>
      <c r="S36" s="72"/>
      <c r="T36" s="72"/>
      <c r="U36" s="72"/>
      <c r="V36" s="72"/>
      <c r="W36" s="72"/>
      <c r="X36" s="72"/>
      <c r="Y36" s="72"/>
      <c r="Z36" s="190"/>
      <c r="AA36" s="193" t="str">
        <f>IF(Z36="無","実勢価格",IF(Z36="有","購入金額","　"))</f>
        <v>　</v>
      </c>
    </row>
    <row r="37" spans="1:27" x14ac:dyDescent="0.15">
      <c r="A37" s="70"/>
      <c r="B37" s="206"/>
      <c r="C37" s="45" t="s">
        <v>7</v>
      </c>
      <c r="D37" s="46" t="s">
        <v>110</v>
      </c>
      <c r="E37" s="71"/>
      <c r="F37" s="45" t="s">
        <v>7</v>
      </c>
      <c r="G37" s="46" t="s">
        <v>60</v>
      </c>
      <c r="H37" s="115">
        <f t="shared" ref="H37" si="88">IF(ISERROR(ROUND(SUM(I39:O39)/SUM(I36:O36),2))=TRUE,0,ROUND(SUM(I39:O39)/SUM(I36:O36),2))</f>
        <v>0</v>
      </c>
      <c r="I37" s="91"/>
      <c r="J37" s="91"/>
      <c r="K37" s="91"/>
      <c r="L37" s="91"/>
      <c r="M37" s="91"/>
      <c r="N37" s="91"/>
      <c r="O37" s="91"/>
      <c r="P37" s="45" t="s">
        <v>7</v>
      </c>
      <c r="Q37" s="79"/>
      <c r="R37" s="78"/>
      <c r="S37" s="92"/>
      <c r="T37" s="92"/>
      <c r="U37" s="92"/>
      <c r="V37" s="92"/>
      <c r="W37" s="71"/>
      <c r="X37" s="71"/>
      <c r="Y37" s="71"/>
      <c r="Z37" s="191"/>
      <c r="AA37" s="194"/>
    </row>
    <row r="38" spans="1:27" x14ac:dyDescent="0.15">
      <c r="A38" s="104"/>
      <c r="B38" s="207"/>
      <c r="C38" s="102" t="s">
        <v>128</v>
      </c>
      <c r="D38" s="80" t="s">
        <v>196</v>
      </c>
      <c r="E38" s="114">
        <f>ROUND(E37*$B$71,1)</f>
        <v>0</v>
      </c>
      <c r="F38" s="102" t="s">
        <v>128</v>
      </c>
      <c r="G38" s="80" t="s">
        <v>149</v>
      </c>
      <c r="H38" s="115">
        <f t="shared" si="51"/>
        <v>0</v>
      </c>
      <c r="I38" s="114">
        <f t="shared" ref="I38:O38" si="89">ROUND(I37*$B$71,1)</f>
        <v>0</v>
      </c>
      <c r="J38" s="114">
        <f t="shared" si="89"/>
        <v>0</v>
      </c>
      <c r="K38" s="114">
        <f t="shared" si="89"/>
        <v>0</v>
      </c>
      <c r="L38" s="114">
        <f t="shared" si="89"/>
        <v>0</v>
      </c>
      <c r="M38" s="114">
        <f t="shared" si="89"/>
        <v>0</v>
      </c>
      <c r="N38" s="114">
        <f t="shared" si="89"/>
        <v>0</v>
      </c>
      <c r="O38" s="114">
        <f t="shared" si="89"/>
        <v>0</v>
      </c>
      <c r="P38" s="98"/>
      <c r="Q38" s="99"/>
      <c r="R38" s="100"/>
      <c r="S38" s="103"/>
      <c r="T38" s="103"/>
      <c r="U38" s="103"/>
      <c r="V38" s="103"/>
      <c r="W38" s="101"/>
      <c r="X38" s="101"/>
      <c r="Y38" s="101"/>
      <c r="Z38" s="191"/>
      <c r="AA38" s="195">
        <f>IF(Z36="無",H39,Q39)</f>
        <v>0</v>
      </c>
    </row>
    <row r="39" spans="1:27" x14ac:dyDescent="0.15">
      <c r="A39" s="68"/>
      <c r="B39" s="208"/>
      <c r="C39" s="47" t="s">
        <v>31</v>
      </c>
      <c r="D39" s="107" t="s">
        <v>197</v>
      </c>
      <c r="E39" s="36">
        <f>ROUNDDOWN(+E36*E38,-3)</f>
        <v>0</v>
      </c>
      <c r="F39" s="47" t="s">
        <v>31</v>
      </c>
      <c r="G39" s="107" t="s">
        <v>170</v>
      </c>
      <c r="H39" s="57">
        <f t="shared" si="53"/>
        <v>0</v>
      </c>
      <c r="I39" s="75">
        <f t="shared" ref="I39:O39" si="90">ROUNDDOWN(+I36*I37,0)</f>
        <v>0</v>
      </c>
      <c r="J39" s="75">
        <f t="shared" si="90"/>
        <v>0</v>
      </c>
      <c r="K39" s="75">
        <f t="shared" si="90"/>
        <v>0</v>
      </c>
      <c r="L39" s="75">
        <f t="shared" si="90"/>
        <v>0</v>
      </c>
      <c r="M39" s="75">
        <f t="shared" si="90"/>
        <v>0</v>
      </c>
      <c r="N39" s="75">
        <f t="shared" si="90"/>
        <v>0</v>
      </c>
      <c r="O39" s="75">
        <f t="shared" si="90"/>
        <v>0</v>
      </c>
      <c r="P39" s="47" t="s">
        <v>31</v>
      </c>
      <c r="Q39" s="36">
        <f t="shared" ref="Q39" si="91">+IF(Q36&gt;H36,ROUNDDOWN(H36/Q36*R39,-3),ROUNDDOWN(R39,-3))</f>
        <v>0</v>
      </c>
      <c r="R39" s="36">
        <f>SUM(S39:Y39)</f>
        <v>0</v>
      </c>
      <c r="S39" s="59">
        <f>ROUNDDOWN(+S36*S37,0)</f>
        <v>0</v>
      </c>
      <c r="T39" s="59">
        <f t="shared" ref="T39:Y39" si="92">ROUNDDOWN(+T36*T37,0)</f>
        <v>0</v>
      </c>
      <c r="U39" s="59">
        <f t="shared" si="92"/>
        <v>0</v>
      </c>
      <c r="V39" s="37">
        <f t="shared" si="92"/>
        <v>0</v>
      </c>
      <c r="W39" s="58">
        <f t="shared" si="92"/>
        <v>0</v>
      </c>
      <c r="X39" s="58">
        <f t="shared" si="92"/>
        <v>0</v>
      </c>
      <c r="Y39" s="58">
        <f t="shared" si="92"/>
        <v>0</v>
      </c>
      <c r="Z39" s="192"/>
      <c r="AA39" s="196"/>
    </row>
    <row r="40" spans="1:27" x14ac:dyDescent="0.15">
      <c r="A40" s="69"/>
      <c r="B40" s="205"/>
      <c r="C40" s="43" t="s">
        <v>8</v>
      </c>
      <c r="D40" s="44" t="s">
        <v>111</v>
      </c>
      <c r="E40" s="129"/>
      <c r="F40" s="43" t="s">
        <v>8</v>
      </c>
      <c r="G40" s="53" t="s">
        <v>61</v>
      </c>
      <c r="H40" s="62">
        <f t="shared" si="28"/>
        <v>0</v>
      </c>
      <c r="I40" s="116">
        <f>S40</f>
        <v>0</v>
      </c>
      <c r="J40" s="116">
        <f t="shared" ref="J40" si="93">T40</f>
        <v>0</v>
      </c>
      <c r="K40" s="116">
        <f t="shared" ref="K40" si="94">U40</f>
        <v>0</v>
      </c>
      <c r="L40" s="116">
        <f t="shared" ref="L40" si="95">V40</f>
        <v>0</v>
      </c>
      <c r="M40" s="116">
        <f t="shared" ref="M40" si="96">W40</f>
        <v>0</v>
      </c>
      <c r="N40" s="116">
        <f t="shared" ref="N40" si="97">X40</f>
        <v>0</v>
      </c>
      <c r="O40" s="116">
        <f t="shared" ref="O40" si="98">Y40</f>
        <v>0</v>
      </c>
      <c r="P40" s="43" t="s">
        <v>8</v>
      </c>
      <c r="Q40" s="56">
        <f t="shared" ref="Q40" si="99">SUM(S40:Y40)</f>
        <v>0</v>
      </c>
      <c r="R40" s="77"/>
      <c r="S40" s="72"/>
      <c r="T40" s="72"/>
      <c r="U40" s="72"/>
      <c r="V40" s="72"/>
      <c r="W40" s="72"/>
      <c r="X40" s="72"/>
      <c r="Y40" s="72"/>
      <c r="Z40" s="190"/>
      <c r="AA40" s="193" t="str">
        <f>IF(Z40="無","実勢価格",IF(Z40="有","購入金額","　"))</f>
        <v>　</v>
      </c>
    </row>
    <row r="41" spans="1:27" x14ac:dyDescent="0.15">
      <c r="A41" s="70"/>
      <c r="B41" s="206"/>
      <c r="C41" s="45" t="s">
        <v>7</v>
      </c>
      <c r="D41" s="46" t="s">
        <v>112</v>
      </c>
      <c r="E41" s="71"/>
      <c r="F41" s="45" t="s">
        <v>7</v>
      </c>
      <c r="G41" s="46" t="s">
        <v>62</v>
      </c>
      <c r="H41" s="115">
        <f t="shared" ref="H41" si="100">IF(ISERROR(ROUND(SUM(I43:O43)/SUM(I40:O40),2))=TRUE,0,ROUND(SUM(I43:O43)/SUM(I40:O40),2))</f>
        <v>0</v>
      </c>
      <c r="I41" s="91"/>
      <c r="J41" s="91"/>
      <c r="K41" s="91"/>
      <c r="L41" s="91"/>
      <c r="M41" s="91"/>
      <c r="N41" s="91"/>
      <c r="O41" s="91"/>
      <c r="P41" s="45" t="s">
        <v>7</v>
      </c>
      <c r="Q41" s="79"/>
      <c r="R41" s="78"/>
      <c r="S41" s="92"/>
      <c r="T41" s="92"/>
      <c r="U41" s="92"/>
      <c r="V41" s="92"/>
      <c r="W41" s="71"/>
      <c r="X41" s="71"/>
      <c r="Y41" s="71"/>
      <c r="Z41" s="191"/>
      <c r="AA41" s="194"/>
    </row>
    <row r="42" spans="1:27" x14ac:dyDescent="0.15">
      <c r="A42" s="104"/>
      <c r="B42" s="207"/>
      <c r="C42" s="102" t="s">
        <v>128</v>
      </c>
      <c r="D42" s="80" t="s">
        <v>198</v>
      </c>
      <c r="E42" s="114">
        <f>ROUND(E41*$B$71,1)</f>
        <v>0</v>
      </c>
      <c r="F42" s="102" t="s">
        <v>128</v>
      </c>
      <c r="G42" s="80" t="s">
        <v>150</v>
      </c>
      <c r="H42" s="115">
        <f t="shared" si="51"/>
        <v>0</v>
      </c>
      <c r="I42" s="114">
        <f t="shared" ref="I42:O42" si="101">ROUND(I41*$B$71,1)</f>
        <v>0</v>
      </c>
      <c r="J42" s="114">
        <f t="shared" si="101"/>
        <v>0</v>
      </c>
      <c r="K42" s="114">
        <f t="shared" si="101"/>
        <v>0</v>
      </c>
      <c r="L42" s="114">
        <f t="shared" si="101"/>
        <v>0</v>
      </c>
      <c r="M42" s="114">
        <f t="shared" si="101"/>
        <v>0</v>
      </c>
      <c r="N42" s="114">
        <f t="shared" si="101"/>
        <v>0</v>
      </c>
      <c r="O42" s="114">
        <f t="shared" si="101"/>
        <v>0</v>
      </c>
      <c r="P42" s="98"/>
      <c r="Q42" s="99"/>
      <c r="R42" s="100"/>
      <c r="S42" s="103"/>
      <c r="T42" s="103"/>
      <c r="U42" s="103"/>
      <c r="V42" s="103"/>
      <c r="W42" s="101"/>
      <c r="X42" s="101"/>
      <c r="Y42" s="101"/>
      <c r="Z42" s="191"/>
      <c r="AA42" s="195">
        <f>IF(Z40="無",H43,Q43)</f>
        <v>0</v>
      </c>
    </row>
    <row r="43" spans="1:27" x14ac:dyDescent="0.15">
      <c r="A43" s="68"/>
      <c r="B43" s="208"/>
      <c r="C43" s="47" t="s">
        <v>31</v>
      </c>
      <c r="D43" s="107" t="s">
        <v>199</v>
      </c>
      <c r="E43" s="36">
        <f>ROUNDDOWN(+E40*E42,-3)</f>
        <v>0</v>
      </c>
      <c r="F43" s="47" t="s">
        <v>31</v>
      </c>
      <c r="G43" s="107" t="s">
        <v>171</v>
      </c>
      <c r="H43" s="57">
        <f t="shared" si="53"/>
        <v>0</v>
      </c>
      <c r="I43" s="75">
        <f t="shared" ref="I43:O43" si="102">ROUNDDOWN(+I40*I41,0)</f>
        <v>0</v>
      </c>
      <c r="J43" s="75">
        <f t="shared" si="102"/>
        <v>0</v>
      </c>
      <c r="K43" s="75">
        <f t="shared" si="102"/>
        <v>0</v>
      </c>
      <c r="L43" s="75">
        <f t="shared" si="102"/>
        <v>0</v>
      </c>
      <c r="M43" s="75">
        <f t="shared" si="102"/>
        <v>0</v>
      </c>
      <c r="N43" s="75">
        <f t="shared" si="102"/>
        <v>0</v>
      </c>
      <c r="O43" s="75">
        <f t="shared" si="102"/>
        <v>0</v>
      </c>
      <c r="P43" s="47" t="s">
        <v>31</v>
      </c>
      <c r="Q43" s="36">
        <f t="shared" ref="Q43" si="103">+IF(Q40&gt;H40,ROUNDDOWN(H40/Q40*R43,-3),ROUNDDOWN(R43,-3))</f>
        <v>0</v>
      </c>
      <c r="R43" s="36">
        <f>SUM(S43:Y43)</f>
        <v>0</v>
      </c>
      <c r="S43" s="59">
        <f>ROUNDDOWN(+S40*S41,0)</f>
        <v>0</v>
      </c>
      <c r="T43" s="59">
        <f t="shared" ref="T43:Y43" si="104">ROUNDDOWN(+T40*T41,0)</f>
        <v>0</v>
      </c>
      <c r="U43" s="59">
        <f t="shared" si="104"/>
        <v>0</v>
      </c>
      <c r="V43" s="37">
        <f t="shared" si="104"/>
        <v>0</v>
      </c>
      <c r="W43" s="58">
        <f t="shared" si="104"/>
        <v>0</v>
      </c>
      <c r="X43" s="58">
        <f t="shared" si="104"/>
        <v>0</v>
      </c>
      <c r="Y43" s="58">
        <f t="shared" si="104"/>
        <v>0</v>
      </c>
      <c r="Z43" s="192"/>
      <c r="AA43" s="196"/>
    </row>
    <row r="44" spans="1:27" x14ac:dyDescent="0.15">
      <c r="A44" s="69"/>
      <c r="B44" s="205"/>
      <c r="C44" s="43" t="s">
        <v>8</v>
      </c>
      <c r="D44" s="44" t="s">
        <v>113</v>
      </c>
      <c r="E44" s="129"/>
      <c r="F44" s="43" t="s">
        <v>8</v>
      </c>
      <c r="G44" s="53" t="s">
        <v>63</v>
      </c>
      <c r="H44" s="62">
        <f t="shared" si="28"/>
        <v>0</v>
      </c>
      <c r="I44" s="116">
        <f>S44</f>
        <v>0</v>
      </c>
      <c r="J44" s="116">
        <f t="shared" ref="J44" si="105">T44</f>
        <v>0</v>
      </c>
      <c r="K44" s="116">
        <f t="shared" ref="K44" si="106">U44</f>
        <v>0</v>
      </c>
      <c r="L44" s="116">
        <f t="shared" ref="L44" si="107">V44</f>
        <v>0</v>
      </c>
      <c r="M44" s="116">
        <f t="shared" ref="M44" si="108">W44</f>
        <v>0</v>
      </c>
      <c r="N44" s="116">
        <f t="shared" ref="N44" si="109">X44</f>
        <v>0</v>
      </c>
      <c r="O44" s="116">
        <f t="shared" ref="O44" si="110">Y44</f>
        <v>0</v>
      </c>
      <c r="P44" s="43" t="s">
        <v>8</v>
      </c>
      <c r="Q44" s="56">
        <f t="shared" ref="Q44" si="111">SUM(S44:Y44)</f>
        <v>0</v>
      </c>
      <c r="R44" s="77"/>
      <c r="S44" s="72"/>
      <c r="T44" s="72"/>
      <c r="U44" s="72"/>
      <c r="V44" s="72"/>
      <c r="W44" s="72"/>
      <c r="X44" s="72"/>
      <c r="Y44" s="72"/>
      <c r="Z44" s="190"/>
      <c r="AA44" s="193" t="str">
        <f>IF(Z44="無","実勢価格",IF(Z44="有","購入金額","　"))</f>
        <v>　</v>
      </c>
    </row>
    <row r="45" spans="1:27" x14ac:dyDescent="0.15">
      <c r="A45" s="70"/>
      <c r="B45" s="206"/>
      <c r="C45" s="45" t="s">
        <v>7</v>
      </c>
      <c r="D45" s="46" t="s">
        <v>114</v>
      </c>
      <c r="E45" s="71"/>
      <c r="F45" s="45" t="s">
        <v>7</v>
      </c>
      <c r="G45" s="46" t="s">
        <v>64</v>
      </c>
      <c r="H45" s="115">
        <f t="shared" ref="H45" si="112">IF(ISERROR(ROUND(SUM(I47:O47)/SUM(I44:O44),2))=TRUE,0,ROUND(SUM(I47:O47)/SUM(I44:O44),2))</f>
        <v>0</v>
      </c>
      <c r="I45" s="91"/>
      <c r="J45" s="91"/>
      <c r="K45" s="91"/>
      <c r="L45" s="91"/>
      <c r="M45" s="91"/>
      <c r="N45" s="91"/>
      <c r="O45" s="91"/>
      <c r="P45" s="45" t="s">
        <v>7</v>
      </c>
      <c r="Q45" s="79"/>
      <c r="R45" s="78"/>
      <c r="S45" s="92"/>
      <c r="T45" s="92"/>
      <c r="U45" s="92"/>
      <c r="V45" s="92"/>
      <c r="W45" s="71"/>
      <c r="X45" s="71"/>
      <c r="Y45" s="71"/>
      <c r="Z45" s="191"/>
      <c r="AA45" s="194"/>
    </row>
    <row r="46" spans="1:27" x14ac:dyDescent="0.15">
      <c r="A46" s="104"/>
      <c r="B46" s="207"/>
      <c r="C46" s="102" t="s">
        <v>128</v>
      </c>
      <c r="D46" s="80" t="s">
        <v>200</v>
      </c>
      <c r="E46" s="114">
        <f>ROUND(E45*$B$71,1)</f>
        <v>0</v>
      </c>
      <c r="F46" s="102" t="s">
        <v>128</v>
      </c>
      <c r="G46" s="80" t="s">
        <v>151</v>
      </c>
      <c r="H46" s="115">
        <f t="shared" si="51"/>
        <v>0</v>
      </c>
      <c r="I46" s="114">
        <f t="shared" ref="I46:O46" si="113">ROUND(I45*$B$71,1)</f>
        <v>0</v>
      </c>
      <c r="J46" s="114">
        <f t="shared" si="113"/>
        <v>0</v>
      </c>
      <c r="K46" s="114">
        <f t="shared" si="113"/>
        <v>0</v>
      </c>
      <c r="L46" s="114">
        <f t="shared" si="113"/>
        <v>0</v>
      </c>
      <c r="M46" s="114">
        <f t="shared" si="113"/>
        <v>0</v>
      </c>
      <c r="N46" s="114">
        <f t="shared" si="113"/>
        <v>0</v>
      </c>
      <c r="O46" s="114">
        <f t="shared" si="113"/>
        <v>0</v>
      </c>
      <c r="P46" s="98"/>
      <c r="Q46" s="99"/>
      <c r="R46" s="100"/>
      <c r="S46" s="103"/>
      <c r="T46" s="103"/>
      <c r="U46" s="103"/>
      <c r="V46" s="103"/>
      <c r="W46" s="101"/>
      <c r="X46" s="101"/>
      <c r="Y46" s="101"/>
      <c r="Z46" s="191"/>
      <c r="AA46" s="195">
        <f>IF(Z44="無",H47,Q47)</f>
        <v>0</v>
      </c>
    </row>
    <row r="47" spans="1:27" x14ac:dyDescent="0.15">
      <c r="A47" s="68"/>
      <c r="B47" s="208"/>
      <c r="C47" s="47" t="s">
        <v>31</v>
      </c>
      <c r="D47" s="107" t="s">
        <v>201</v>
      </c>
      <c r="E47" s="36">
        <f>ROUNDDOWN(+E44*E46,-3)</f>
        <v>0</v>
      </c>
      <c r="F47" s="47" t="s">
        <v>31</v>
      </c>
      <c r="G47" s="107" t="s">
        <v>172</v>
      </c>
      <c r="H47" s="57">
        <f t="shared" si="53"/>
        <v>0</v>
      </c>
      <c r="I47" s="75">
        <f t="shared" ref="I47:O47" si="114">ROUNDDOWN(+I44*I45,0)</f>
        <v>0</v>
      </c>
      <c r="J47" s="75">
        <f t="shared" si="114"/>
        <v>0</v>
      </c>
      <c r="K47" s="75">
        <f t="shared" si="114"/>
        <v>0</v>
      </c>
      <c r="L47" s="75">
        <f t="shared" si="114"/>
        <v>0</v>
      </c>
      <c r="M47" s="75">
        <f t="shared" si="114"/>
        <v>0</v>
      </c>
      <c r="N47" s="75">
        <f t="shared" si="114"/>
        <v>0</v>
      </c>
      <c r="O47" s="75">
        <f t="shared" si="114"/>
        <v>0</v>
      </c>
      <c r="P47" s="47" t="s">
        <v>31</v>
      </c>
      <c r="Q47" s="36">
        <f t="shared" ref="Q47" si="115">+IF(Q44&gt;H44,ROUNDDOWN(H44/Q44*R47,-3),ROUNDDOWN(R47,-3))</f>
        <v>0</v>
      </c>
      <c r="R47" s="36">
        <f>SUM(S47:Y47)</f>
        <v>0</v>
      </c>
      <c r="S47" s="59">
        <f>ROUNDDOWN(+S44*S45,0)</f>
        <v>0</v>
      </c>
      <c r="T47" s="59">
        <f t="shared" ref="T47:Y47" si="116">ROUNDDOWN(+T44*T45,0)</f>
        <v>0</v>
      </c>
      <c r="U47" s="59">
        <f t="shared" si="116"/>
        <v>0</v>
      </c>
      <c r="V47" s="37">
        <f t="shared" si="116"/>
        <v>0</v>
      </c>
      <c r="W47" s="58">
        <f t="shared" si="116"/>
        <v>0</v>
      </c>
      <c r="X47" s="58">
        <f t="shared" si="116"/>
        <v>0</v>
      </c>
      <c r="Y47" s="58">
        <f t="shared" si="116"/>
        <v>0</v>
      </c>
      <c r="Z47" s="192"/>
      <c r="AA47" s="196"/>
    </row>
    <row r="48" spans="1:27" x14ac:dyDescent="0.15">
      <c r="A48" s="69"/>
      <c r="B48" s="205"/>
      <c r="C48" s="43" t="s">
        <v>8</v>
      </c>
      <c r="D48" s="44" t="s">
        <v>115</v>
      </c>
      <c r="E48" s="129"/>
      <c r="F48" s="43" t="s">
        <v>8</v>
      </c>
      <c r="G48" s="53" t="s">
        <v>65</v>
      </c>
      <c r="H48" s="62">
        <f t="shared" si="28"/>
        <v>0</v>
      </c>
      <c r="I48" s="116">
        <f>S48</f>
        <v>0</v>
      </c>
      <c r="J48" s="116">
        <f t="shared" ref="J48" si="117">T48</f>
        <v>0</v>
      </c>
      <c r="K48" s="116">
        <f t="shared" ref="K48" si="118">U48</f>
        <v>0</v>
      </c>
      <c r="L48" s="116">
        <f t="shared" ref="L48" si="119">V48</f>
        <v>0</v>
      </c>
      <c r="M48" s="116">
        <f t="shared" ref="M48" si="120">W48</f>
        <v>0</v>
      </c>
      <c r="N48" s="116">
        <f t="shared" ref="N48" si="121">X48</f>
        <v>0</v>
      </c>
      <c r="O48" s="116">
        <f t="shared" ref="O48" si="122">Y48</f>
        <v>0</v>
      </c>
      <c r="P48" s="43" t="s">
        <v>8</v>
      </c>
      <c r="Q48" s="56">
        <f t="shared" ref="Q48" si="123">SUM(S48:Y48)</f>
        <v>0</v>
      </c>
      <c r="R48" s="77"/>
      <c r="S48" s="72"/>
      <c r="T48" s="72"/>
      <c r="U48" s="72"/>
      <c r="V48" s="72"/>
      <c r="W48" s="72"/>
      <c r="X48" s="72"/>
      <c r="Y48" s="72"/>
      <c r="Z48" s="190"/>
      <c r="AA48" s="193" t="str">
        <f>IF(Z48="無","実勢価格",IF(Z48="有","購入金額","　"))</f>
        <v>　</v>
      </c>
    </row>
    <row r="49" spans="1:27" x14ac:dyDescent="0.15">
      <c r="A49" s="70"/>
      <c r="B49" s="206"/>
      <c r="C49" s="45" t="s">
        <v>7</v>
      </c>
      <c r="D49" s="46" t="s">
        <v>116</v>
      </c>
      <c r="E49" s="71"/>
      <c r="F49" s="45" t="s">
        <v>7</v>
      </c>
      <c r="G49" s="46" t="s">
        <v>66</v>
      </c>
      <c r="H49" s="115">
        <f t="shared" ref="H49" si="124">IF(ISERROR(ROUND(SUM(I51:O51)/SUM(I48:O48),2))=TRUE,0,ROUND(SUM(I51:O51)/SUM(I48:O48),2))</f>
        <v>0</v>
      </c>
      <c r="I49" s="91"/>
      <c r="J49" s="91"/>
      <c r="K49" s="91"/>
      <c r="L49" s="91"/>
      <c r="M49" s="91"/>
      <c r="N49" s="91"/>
      <c r="O49" s="91"/>
      <c r="P49" s="45" t="s">
        <v>7</v>
      </c>
      <c r="Q49" s="79"/>
      <c r="R49" s="78"/>
      <c r="S49" s="92"/>
      <c r="T49" s="92"/>
      <c r="U49" s="92"/>
      <c r="V49" s="92"/>
      <c r="W49" s="71"/>
      <c r="X49" s="71"/>
      <c r="Y49" s="71"/>
      <c r="Z49" s="191"/>
      <c r="AA49" s="194"/>
    </row>
    <row r="50" spans="1:27" x14ac:dyDescent="0.15">
      <c r="A50" s="104"/>
      <c r="B50" s="207"/>
      <c r="C50" s="102" t="s">
        <v>128</v>
      </c>
      <c r="D50" s="80" t="s">
        <v>202</v>
      </c>
      <c r="E50" s="114">
        <f>ROUND(E49*$B$71,1)</f>
        <v>0</v>
      </c>
      <c r="F50" s="102" t="s">
        <v>128</v>
      </c>
      <c r="G50" s="80" t="s">
        <v>152</v>
      </c>
      <c r="H50" s="115">
        <f t="shared" si="51"/>
        <v>0</v>
      </c>
      <c r="I50" s="114">
        <f t="shared" ref="I50:O50" si="125">ROUND(I49*$B$71,1)</f>
        <v>0</v>
      </c>
      <c r="J50" s="114">
        <f t="shared" si="125"/>
        <v>0</v>
      </c>
      <c r="K50" s="114">
        <f t="shared" si="125"/>
        <v>0</v>
      </c>
      <c r="L50" s="114">
        <f t="shared" si="125"/>
        <v>0</v>
      </c>
      <c r="M50" s="114">
        <f t="shared" si="125"/>
        <v>0</v>
      </c>
      <c r="N50" s="114">
        <f t="shared" si="125"/>
        <v>0</v>
      </c>
      <c r="O50" s="114">
        <f t="shared" si="125"/>
        <v>0</v>
      </c>
      <c r="P50" s="98"/>
      <c r="Q50" s="99"/>
      <c r="R50" s="100"/>
      <c r="S50" s="103"/>
      <c r="T50" s="103"/>
      <c r="U50" s="103"/>
      <c r="V50" s="103"/>
      <c r="W50" s="101"/>
      <c r="X50" s="101"/>
      <c r="Y50" s="101"/>
      <c r="Z50" s="191"/>
      <c r="AA50" s="195">
        <f>IF(Z48="無",H51,Q51)</f>
        <v>0</v>
      </c>
    </row>
    <row r="51" spans="1:27" x14ac:dyDescent="0.15">
      <c r="A51" s="68"/>
      <c r="B51" s="208"/>
      <c r="C51" s="47" t="s">
        <v>31</v>
      </c>
      <c r="D51" s="107" t="s">
        <v>203</v>
      </c>
      <c r="E51" s="36">
        <f>ROUNDDOWN(+E48*E50,-3)</f>
        <v>0</v>
      </c>
      <c r="F51" s="47" t="s">
        <v>31</v>
      </c>
      <c r="G51" s="107" t="s">
        <v>173</v>
      </c>
      <c r="H51" s="57">
        <f t="shared" si="53"/>
        <v>0</v>
      </c>
      <c r="I51" s="75">
        <f t="shared" ref="I51:O51" si="126">ROUNDDOWN(+I48*I49,0)</f>
        <v>0</v>
      </c>
      <c r="J51" s="75">
        <f t="shared" si="126"/>
        <v>0</v>
      </c>
      <c r="K51" s="75">
        <f t="shared" si="126"/>
        <v>0</v>
      </c>
      <c r="L51" s="75">
        <f t="shared" si="126"/>
        <v>0</v>
      </c>
      <c r="M51" s="75">
        <f t="shared" si="126"/>
        <v>0</v>
      </c>
      <c r="N51" s="75">
        <f t="shared" si="126"/>
        <v>0</v>
      </c>
      <c r="O51" s="75">
        <f t="shared" si="126"/>
        <v>0</v>
      </c>
      <c r="P51" s="47" t="s">
        <v>31</v>
      </c>
      <c r="Q51" s="36">
        <f t="shared" ref="Q51" si="127">+IF(Q48&gt;H48,ROUNDDOWN(H48/Q48*R51,-3),ROUNDDOWN(R51,-3))</f>
        <v>0</v>
      </c>
      <c r="R51" s="36">
        <f>SUM(S51:Y51)</f>
        <v>0</v>
      </c>
      <c r="S51" s="59">
        <f>ROUNDDOWN(+S48*S49,0)</f>
        <v>0</v>
      </c>
      <c r="T51" s="59">
        <f t="shared" ref="T51:Y51" si="128">ROUNDDOWN(+T48*T49,0)</f>
        <v>0</v>
      </c>
      <c r="U51" s="59">
        <f t="shared" si="128"/>
        <v>0</v>
      </c>
      <c r="V51" s="37">
        <f t="shared" si="128"/>
        <v>0</v>
      </c>
      <c r="W51" s="58">
        <f t="shared" si="128"/>
        <v>0</v>
      </c>
      <c r="X51" s="58">
        <f t="shared" si="128"/>
        <v>0</v>
      </c>
      <c r="Y51" s="58">
        <f t="shared" si="128"/>
        <v>0</v>
      </c>
      <c r="Z51" s="192"/>
      <c r="AA51" s="196"/>
    </row>
    <row r="52" spans="1:27" x14ac:dyDescent="0.15">
      <c r="A52" s="69"/>
      <c r="B52" s="205"/>
      <c r="C52" s="43" t="s">
        <v>8</v>
      </c>
      <c r="D52" s="44" t="s">
        <v>117</v>
      </c>
      <c r="E52" s="129"/>
      <c r="F52" s="43" t="s">
        <v>8</v>
      </c>
      <c r="G52" s="53" t="s">
        <v>67</v>
      </c>
      <c r="H52" s="62">
        <f t="shared" si="28"/>
        <v>0</v>
      </c>
      <c r="I52" s="116">
        <f>S52</f>
        <v>0</v>
      </c>
      <c r="J52" s="116">
        <f t="shared" ref="J52" si="129">T52</f>
        <v>0</v>
      </c>
      <c r="K52" s="116">
        <f t="shared" ref="K52" si="130">U52</f>
        <v>0</v>
      </c>
      <c r="L52" s="116">
        <f t="shared" ref="L52" si="131">V52</f>
        <v>0</v>
      </c>
      <c r="M52" s="116">
        <f t="shared" ref="M52" si="132">W52</f>
        <v>0</v>
      </c>
      <c r="N52" s="116">
        <f t="shared" ref="N52" si="133">X52</f>
        <v>0</v>
      </c>
      <c r="O52" s="116">
        <f t="shared" ref="O52" si="134">Y52</f>
        <v>0</v>
      </c>
      <c r="P52" s="43" t="s">
        <v>8</v>
      </c>
      <c r="Q52" s="56">
        <f t="shared" ref="Q52" si="135">SUM(S52:Y52)</f>
        <v>0</v>
      </c>
      <c r="R52" s="77"/>
      <c r="S52" s="72"/>
      <c r="T52" s="72"/>
      <c r="U52" s="72"/>
      <c r="V52" s="72"/>
      <c r="W52" s="72"/>
      <c r="X52" s="72"/>
      <c r="Y52" s="72"/>
      <c r="Z52" s="190"/>
      <c r="AA52" s="193" t="str">
        <f>IF(Z52="無","実勢価格",IF(Z52="有","購入金額","　"))</f>
        <v>　</v>
      </c>
    </row>
    <row r="53" spans="1:27" x14ac:dyDescent="0.15">
      <c r="A53" s="70"/>
      <c r="B53" s="206"/>
      <c r="C53" s="45" t="s">
        <v>7</v>
      </c>
      <c r="D53" s="46" t="s">
        <v>118</v>
      </c>
      <c r="E53" s="71"/>
      <c r="F53" s="45" t="s">
        <v>7</v>
      </c>
      <c r="G53" s="46" t="s">
        <v>68</v>
      </c>
      <c r="H53" s="115">
        <f t="shared" ref="H53" si="136">IF(ISERROR(ROUND(SUM(I55:O55)/SUM(I52:O52),2))=TRUE,0,ROUND(SUM(I55:O55)/SUM(I52:O52),2))</f>
        <v>0</v>
      </c>
      <c r="I53" s="91"/>
      <c r="J53" s="91"/>
      <c r="K53" s="91"/>
      <c r="L53" s="91"/>
      <c r="M53" s="91"/>
      <c r="N53" s="91"/>
      <c r="O53" s="91"/>
      <c r="P53" s="45" t="s">
        <v>7</v>
      </c>
      <c r="Q53" s="79"/>
      <c r="R53" s="78"/>
      <c r="S53" s="92"/>
      <c r="T53" s="92"/>
      <c r="U53" s="92"/>
      <c r="V53" s="92"/>
      <c r="W53" s="71"/>
      <c r="X53" s="71"/>
      <c r="Y53" s="71"/>
      <c r="Z53" s="191"/>
      <c r="AA53" s="194"/>
    </row>
    <row r="54" spans="1:27" x14ac:dyDescent="0.15">
      <c r="A54" s="104"/>
      <c r="B54" s="207"/>
      <c r="C54" s="102" t="s">
        <v>128</v>
      </c>
      <c r="D54" s="80" t="s">
        <v>204</v>
      </c>
      <c r="E54" s="114">
        <f>ROUND(E53*$B$71,1)</f>
        <v>0</v>
      </c>
      <c r="F54" s="102" t="s">
        <v>128</v>
      </c>
      <c r="G54" s="80" t="s">
        <v>153</v>
      </c>
      <c r="H54" s="115">
        <f t="shared" si="51"/>
        <v>0</v>
      </c>
      <c r="I54" s="114">
        <f t="shared" ref="I54:O54" si="137">ROUND(I53*$B$71,1)</f>
        <v>0</v>
      </c>
      <c r="J54" s="114">
        <f t="shared" si="137"/>
        <v>0</v>
      </c>
      <c r="K54" s="114">
        <f t="shared" si="137"/>
        <v>0</v>
      </c>
      <c r="L54" s="114">
        <f t="shared" si="137"/>
        <v>0</v>
      </c>
      <c r="M54" s="114">
        <f t="shared" si="137"/>
        <v>0</v>
      </c>
      <c r="N54" s="114">
        <f t="shared" si="137"/>
        <v>0</v>
      </c>
      <c r="O54" s="114">
        <f t="shared" si="137"/>
        <v>0</v>
      </c>
      <c r="P54" s="98"/>
      <c r="Q54" s="99"/>
      <c r="R54" s="100"/>
      <c r="S54" s="103"/>
      <c r="T54" s="103"/>
      <c r="U54" s="103"/>
      <c r="V54" s="103"/>
      <c r="W54" s="101"/>
      <c r="X54" s="101"/>
      <c r="Y54" s="101"/>
      <c r="Z54" s="191"/>
      <c r="AA54" s="195">
        <f>IF(Z52="無",H55,Q55)</f>
        <v>0</v>
      </c>
    </row>
    <row r="55" spans="1:27" x14ac:dyDescent="0.15">
      <c r="A55" s="68"/>
      <c r="B55" s="208"/>
      <c r="C55" s="47" t="s">
        <v>31</v>
      </c>
      <c r="D55" s="107" t="s">
        <v>205</v>
      </c>
      <c r="E55" s="36">
        <f>ROUNDDOWN(+E52*E54,-3)</f>
        <v>0</v>
      </c>
      <c r="F55" s="47" t="s">
        <v>31</v>
      </c>
      <c r="G55" s="107" t="s">
        <v>174</v>
      </c>
      <c r="H55" s="57">
        <f t="shared" si="53"/>
        <v>0</v>
      </c>
      <c r="I55" s="75">
        <f t="shared" ref="I55:O55" si="138">ROUNDDOWN(+I52*I53,0)</f>
        <v>0</v>
      </c>
      <c r="J55" s="75">
        <f t="shared" si="138"/>
        <v>0</v>
      </c>
      <c r="K55" s="75">
        <f t="shared" si="138"/>
        <v>0</v>
      </c>
      <c r="L55" s="75">
        <f t="shared" si="138"/>
        <v>0</v>
      </c>
      <c r="M55" s="75">
        <f t="shared" si="138"/>
        <v>0</v>
      </c>
      <c r="N55" s="75">
        <f t="shared" si="138"/>
        <v>0</v>
      </c>
      <c r="O55" s="75">
        <f t="shared" si="138"/>
        <v>0</v>
      </c>
      <c r="P55" s="47" t="s">
        <v>31</v>
      </c>
      <c r="Q55" s="36">
        <f t="shared" ref="Q55" si="139">+IF(Q52&gt;H52,ROUNDDOWN(H52/Q52*R55,-3),ROUNDDOWN(R55,-3))</f>
        <v>0</v>
      </c>
      <c r="R55" s="36">
        <f>SUM(S55:Y55)</f>
        <v>0</v>
      </c>
      <c r="S55" s="59">
        <f>ROUNDDOWN(+S52*S53,0)</f>
        <v>0</v>
      </c>
      <c r="T55" s="59">
        <f t="shared" ref="T55:Y55" si="140">ROUNDDOWN(+T52*T53,0)</f>
        <v>0</v>
      </c>
      <c r="U55" s="59">
        <f t="shared" si="140"/>
        <v>0</v>
      </c>
      <c r="V55" s="37">
        <f t="shared" si="140"/>
        <v>0</v>
      </c>
      <c r="W55" s="58">
        <f t="shared" si="140"/>
        <v>0</v>
      </c>
      <c r="X55" s="58">
        <f t="shared" si="140"/>
        <v>0</v>
      </c>
      <c r="Y55" s="58">
        <f t="shared" si="140"/>
        <v>0</v>
      </c>
      <c r="Z55" s="192"/>
      <c r="AA55" s="196"/>
    </row>
    <row r="56" spans="1:27" x14ac:dyDescent="0.15">
      <c r="A56" s="69"/>
      <c r="B56" s="205"/>
      <c r="C56" s="43" t="s">
        <v>8</v>
      </c>
      <c r="D56" s="44" t="s">
        <v>119</v>
      </c>
      <c r="E56" s="129"/>
      <c r="F56" s="43" t="s">
        <v>8</v>
      </c>
      <c r="G56" s="53" t="s">
        <v>69</v>
      </c>
      <c r="H56" s="62">
        <f t="shared" si="28"/>
        <v>0</v>
      </c>
      <c r="I56" s="116">
        <f>S56</f>
        <v>0</v>
      </c>
      <c r="J56" s="116">
        <f t="shared" ref="J56" si="141">T56</f>
        <v>0</v>
      </c>
      <c r="K56" s="116">
        <f t="shared" ref="K56" si="142">U56</f>
        <v>0</v>
      </c>
      <c r="L56" s="116">
        <f t="shared" ref="L56" si="143">V56</f>
        <v>0</v>
      </c>
      <c r="M56" s="116">
        <f t="shared" ref="M56" si="144">W56</f>
        <v>0</v>
      </c>
      <c r="N56" s="116">
        <f t="shared" ref="N56" si="145">X56</f>
        <v>0</v>
      </c>
      <c r="O56" s="116">
        <f t="shared" ref="O56" si="146">Y56</f>
        <v>0</v>
      </c>
      <c r="P56" s="43" t="s">
        <v>8</v>
      </c>
      <c r="Q56" s="56">
        <f t="shared" ref="Q56" si="147">SUM(S56:Y56)</f>
        <v>0</v>
      </c>
      <c r="R56" s="77"/>
      <c r="S56" s="72"/>
      <c r="T56" s="72"/>
      <c r="U56" s="72"/>
      <c r="V56" s="72"/>
      <c r="W56" s="72"/>
      <c r="X56" s="72"/>
      <c r="Y56" s="72"/>
      <c r="Z56" s="190"/>
      <c r="AA56" s="193" t="str">
        <f>IF(Z56="無","実勢価格",IF(Z56="有","購入金額","　"))</f>
        <v>　</v>
      </c>
    </row>
    <row r="57" spans="1:27" x14ac:dyDescent="0.15">
      <c r="A57" s="70"/>
      <c r="B57" s="206"/>
      <c r="C57" s="45" t="s">
        <v>7</v>
      </c>
      <c r="D57" s="46" t="s">
        <v>120</v>
      </c>
      <c r="E57" s="71"/>
      <c r="F57" s="45" t="s">
        <v>7</v>
      </c>
      <c r="G57" s="46" t="s">
        <v>70</v>
      </c>
      <c r="H57" s="115">
        <f t="shared" ref="H57" si="148">IF(ISERROR(ROUND(SUM(I59:O59)/SUM(I56:O56),2))=TRUE,0,ROUND(SUM(I59:O59)/SUM(I56:O56),2))</f>
        <v>0</v>
      </c>
      <c r="I57" s="91"/>
      <c r="J57" s="91"/>
      <c r="K57" s="91"/>
      <c r="L57" s="91"/>
      <c r="M57" s="91"/>
      <c r="N57" s="91"/>
      <c r="O57" s="91"/>
      <c r="P57" s="45" t="s">
        <v>7</v>
      </c>
      <c r="Q57" s="79"/>
      <c r="R57" s="78"/>
      <c r="S57" s="92"/>
      <c r="T57" s="92"/>
      <c r="U57" s="92"/>
      <c r="V57" s="92"/>
      <c r="W57" s="71"/>
      <c r="X57" s="71"/>
      <c r="Y57" s="71"/>
      <c r="Z57" s="191"/>
      <c r="AA57" s="194"/>
    </row>
    <row r="58" spans="1:27" x14ac:dyDescent="0.15">
      <c r="A58" s="104"/>
      <c r="B58" s="207"/>
      <c r="C58" s="102" t="s">
        <v>128</v>
      </c>
      <c r="D58" s="80" t="s">
        <v>206</v>
      </c>
      <c r="E58" s="114">
        <f>ROUND(E57*$B$71,1)</f>
        <v>0</v>
      </c>
      <c r="F58" s="102" t="s">
        <v>128</v>
      </c>
      <c r="G58" s="80" t="s">
        <v>154</v>
      </c>
      <c r="H58" s="115">
        <f t="shared" si="51"/>
        <v>0</v>
      </c>
      <c r="I58" s="114">
        <f t="shared" ref="I58:O58" si="149">ROUND(I57*$B$71,1)</f>
        <v>0</v>
      </c>
      <c r="J58" s="114">
        <f t="shared" si="149"/>
        <v>0</v>
      </c>
      <c r="K58" s="114">
        <f t="shared" si="149"/>
        <v>0</v>
      </c>
      <c r="L58" s="114">
        <f t="shared" si="149"/>
        <v>0</v>
      </c>
      <c r="M58" s="114">
        <f t="shared" si="149"/>
        <v>0</v>
      </c>
      <c r="N58" s="114">
        <f t="shared" si="149"/>
        <v>0</v>
      </c>
      <c r="O58" s="114">
        <f t="shared" si="149"/>
        <v>0</v>
      </c>
      <c r="P58" s="98"/>
      <c r="Q58" s="99"/>
      <c r="R58" s="100"/>
      <c r="S58" s="103"/>
      <c r="T58" s="103"/>
      <c r="U58" s="103"/>
      <c r="V58" s="103"/>
      <c r="W58" s="101"/>
      <c r="X58" s="101"/>
      <c r="Y58" s="101"/>
      <c r="Z58" s="191"/>
      <c r="AA58" s="195">
        <f>IF(Z56="無",H59,Q59)</f>
        <v>0</v>
      </c>
    </row>
    <row r="59" spans="1:27" x14ac:dyDescent="0.15">
      <c r="A59" s="68"/>
      <c r="B59" s="208"/>
      <c r="C59" s="47" t="s">
        <v>31</v>
      </c>
      <c r="D59" s="107" t="s">
        <v>207</v>
      </c>
      <c r="E59" s="36">
        <f>ROUNDDOWN(+E56*E58,-3)</f>
        <v>0</v>
      </c>
      <c r="F59" s="47" t="s">
        <v>31</v>
      </c>
      <c r="G59" s="107" t="s">
        <v>175</v>
      </c>
      <c r="H59" s="57">
        <f t="shared" si="53"/>
        <v>0</v>
      </c>
      <c r="I59" s="75">
        <f t="shared" ref="I59:O59" si="150">ROUNDDOWN(+I56*I57,0)</f>
        <v>0</v>
      </c>
      <c r="J59" s="75">
        <f t="shared" si="150"/>
        <v>0</v>
      </c>
      <c r="K59" s="75">
        <f t="shared" si="150"/>
        <v>0</v>
      </c>
      <c r="L59" s="75">
        <f t="shared" si="150"/>
        <v>0</v>
      </c>
      <c r="M59" s="75">
        <f t="shared" si="150"/>
        <v>0</v>
      </c>
      <c r="N59" s="75">
        <f t="shared" si="150"/>
        <v>0</v>
      </c>
      <c r="O59" s="75">
        <f t="shared" si="150"/>
        <v>0</v>
      </c>
      <c r="P59" s="47" t="s">
        <v>31</v>
      </c>
      <c r="Q59" s="36">
        <f t="shared" ref="Q59" si="151">+IF(Q56&gt;H56,ROUNDDOWN(H56/Q56*R59,-3),ROUNDDOWN(R59,-3))</f>
        <v>0</v>
      </c>
      <c r="R59" s="36">
        <f>SUM(S59:Y59)</f>
        <v>0</v>
      </c>
      <c r="S59" s="59">
        <f>ROUNDDOWN(+S56*S57,0)</f>
        <v>0</v>
      </c>
      <c r="T59" s="59">
        <f t="shared" ref="T59:Y59" si="152">ROUNDDOWN(+T56*T57,0)</f>
        <v>0</v>
      </c>
      <c r="U59" s="59">
        <f t="shared" si="152"/>
        <v>0</v>
      </c>
      <c r="V59" s="37">
        <f t="shared" si="152"/>
        <v>0</v>
      </c>
      <c r="W59" s="58">
        <f t="shared" si="152"/>
        <v>0</v>
      </c>
      <c r="X59" s="58">
        <f t="shared" si="152"/>
        <v>0</v>
      </c>
      <c r="Y59" s="58">
        <f t="shared" si="152"/>
        <v>0</v>
      </c>
      <c r="Z59" s="192"/>
      <c r="AA59" s="196"/>
    </row>
    <row r="60" spans="1:27" x14ac:dyDescent="0.15">
      <c r="A60" s="69"/>
      <c r="B60" s="205"/>
      <c r="C60" s="43" t="s">
        <v>8</v>
      </c>
      <c r="D60" s="44" t="s">
        <v>121</v>
      </c>
      <c r="E60" s="129"/>
      <c r="F60" s="43" t="s">
        <v>8</v>
      </c>
      <c r="G60" s="53" t="s">
        <v>71</v>
      </c>
      <c r="H60" s="62">
        <f t="shared" si="28"/>
        <v>0</v>
      </c>
      <c r="I60" s="116">
        <f>S60</f>
        <v>0</v>
      </c>
      <c r="J60" s="116">
        <f t="shared" ref="J60" si="153">T60</f>
        <v>0</v>
      </c>
      <c r="K60" s="116">
        <f t="shared" ref="K60" si="154">U60</f>
        <v>0</v>
      </c>
      <c r="L60" s="116">
        <f t="shared" ref="L60" si="155">V60</f>
        <v>0</v>
      </c>
      <c r="M60" s="116">
        <f t="shared" ref="M60" si="156">W60</f>
        <v>0</v>
      </c>
      <c r="N60" s="116">
        <f t="shared" ref="N60" si="157">X60</f>
        <v>0</v>
      </c>
      <c r="O60" s="116">
        <f t="shared" ref="O60" si="158">Y60</f>
        <v>0</v>
      </c>
      <c r="P60" s="43" t="s">
        <v>8</v>
      </c>
      <c r="Q60" s="56">
        <f t="shared" ref="Q60" si="159">SUM(S60:Y60)</f>
        <v>0</v>
      </c>
      <c r="R60" s="77"/>
      <c r="S60" s="72"/>
      <c r="T60" s="72"/>
      <c r="U60" s="72"/>
      <c r="V60" s="72"/>
      <c r="W60" s="72"/>
      <c r="X60" s="72"/>
      <c r="Y60" s="72"/>
      <c r="Z60" s="190"/>
      <c r="AA60" s="193" t="str">
        <f>IF(Z60="無","実勢価格",IF(Z60="有","購入金額","　"))</f>
        <v>　</v>
      </c>
    </row>
    <row r="61" spans="1:27" x14ac:dyDescent="0.15">
      <c r="A61" s="70"/>
      <c r="B61" s="206"/>
      <c r="C61" s="45" t="s">
        <v>7</v>
      </c>
      <c r="D61" s="46" t="s">
        <v>122</v>
      </c>
      <c r="E61" s="71"/>
      <c r="F61" s="45" t="s">
        <v>7</v>
      </c>
      <c r="G61" s="46" t="s">
        <v>72</v>
      </c>
      <c r="H61" s="115">
        <f t="shared" ref="H61" si="160">IF(ISERROR(ROUND(SUM(I63:O63)/SUM(I60:O60),2))=TRUE,0,ROUND(SUM(I63:O63)/SUM(I60:O60),2))</f>
        <v>0</v>
      </c>
      <c r="I61" s="91"/>
      <c r="J61" s="91"/>
      <c r="K61" s="91"/>
      <c r="L61" s="91"/>
      <c r="M61" s="91"/>
      <c r="N61" s="91"/>
      <c r="O61" s="91"/>
      <c r="P61" s="45" t="s">
        <v>7</v>
      </c>
      <c r="Q61" s="79"/>
      <c r="R61" s="78"/>
      <c r="S61" s="92"/>
      <c r="T61" s="92"/>
      <c r="U61" s="92"/>
      <c r="V61" s="92"/>
      <c r="W61" s="71"/>
      <c r="X61" s="71"/>
      <c r="Y61" s="71"/>
      <c r="Z61" s="191"/>
      <c r="AA61" s="194"/>
    </row>
    <row r="62" spans="1:27" x14ac:dyDescent="0.15">
      <c r="A62" s="104"/>
      <c r="B62" s="207"/>
      <c r="C62" s="102" t="s">
        <v>128</v>
      </c>
      <c r="D62" s="80" t="s">
        <v>208</v>
      </c>
      <c r="E62" s="114">
        <f>ROUND(E61*$B$71,1)</f>
        <v>0</v>
      </c>
      <c r="F62" s="102" t="s">
        <v>128</v>
      </c>
      <c r="G62" s="80" t="s">
        <v>155</v>
      </c>
      <c r="H62" s="115">
        <f t="shared" si="51"/>
        <v>0</v>
      </c>
      <c r="I62" s="114">
        <f t="shared" ref="I62:O62" si="161">ROUND(I61*$B$71,1)</f>
        <v>0</v>
      </c>
      <c r="J62" s="114">
        <f t="shared" si="161"/>
        <v>0</v>
      </c>
      <c r="K62" s="114">
        <f t="shared" si="161"/>
        <v>0</v>
      </c>
      <c r="L62" s="114">
        <f t="shared" si="161"/>
        <v>0</v>
      </c>
      <c r="M62" s="114">
        <f t="shared" si="161"/>
        <v>0</v>
      </c>
      <c r="N62" s="114">
        <f t="shared" si="161"/>
        <v>0</v>
      </c>
      <c r="O62" s="114">
        <f t="shared" si="161"/>
        <v>0</v>
      </c>
      <c r="P62" s="98"/>
      <c r="Q62" s="99"/>
      <c r="R62" s="100"/>
      <c r="S62" s="103"/>
      <c r="T62" s="103"/>
      <c r="U62" s="103"/>
      <c r="V62" s="103"/>
      <c r="W62" s="101"/>
      <c r="X62" s="101"/>
      <c r="Y62" s="101"/>
      <c r="Z62" s="191"/>
      <c r="AA62" s="195">
        <f>IF(Z60="無",H63,Q63)</f>
        <v>0</v>
      </c>
    </row>
    <row r="63" spans="1:27" x14ac:dyDescent="0.15">
      <c r="A63" s="68"/>
      <c r="B63" s="208"/>
      <c r="C63" s="47" t="s">
        <v>31</v>
      </c>
      <c r="D63" s="107" t="s">
        <v>209</v>
      </c>
      <c r="E63" s="36">
        <f>ROUNDDOWN(+E60*E62,-3)</f>
        <v>0</v>
      </c>
      <c r="F63" s="47" t="s">
        <v>31</v>
      </c>
      <c r="G63" s="107" t="s">
        <v>176</v>
      </c>
      <c r="H63" s="57">
        <f t="shared" si="53"/>
        <v>0</v>
      </c>
      <c r="I63" s="75">
        <f t="shared" ref="I63:O63" si="162">ROUNDDOWN(+I60*I61,0)</f>
        <v>0</v>
      </c>
      <c r="J63" s="75">
        <f t="shared" si="162"/>
        <v>0</v>
      </c>
      <c r="K63" s="75">
        <f t="shared" si="162"/>
        <v>0</v>
      </c>
      <c r="L63" s="75">
        <f t="shared" si="162"/>
        <v>0</v>
      </c>
      <c r="M63" s="75">
        <f t="shared" si="162"/>
        <v>0</v>
      </c>
      <c r="N63" s="75">
        <f t="shared" si="162"/>
        <v>0</v>
      </c>
      <c r="O63" s="75">
        <f t="shared" si="162"/>
        <v>0</v>
      </c>
      <c r="P63" s="47" t="s">
        <v>31</v>
      </c>
      <c r="Q63" s="36">
        <f t="shared" ref="Q63" si="163">+IF(Q60&gt;H60,ROUNDDOWN(H60/Q60*R63,-3),ROUNDDOWN(R63,-3))</f>
        <v>0</v>
      </c>
      <c r="R63" s="36">
        <f>SUM(S63:Y63)</f>
        <v>0</v>
      </c>
      <c r="S63" s="59">
        <f>ROUNDDOWN(+S60*S61,0)</f>
        <v>0</v>
      </c>
      <c r="T63" s="59">
        <f t="shared" ref="T63:Y63" si="164">ROUNDDOWN(+T60*T61,0)</f>
        <v>0</v>
      </c>
      <c r="U63" s="59">
        <f t="shared" si="164"/>
        <v>0</v>
      </c>
      <c r="V63" s="37">
        <f t="shared" si="164"/>
        <v>0</v>
      </c>
      <c r="W63" s="58">
        <f t="shared" si="164"/>
        <v>0</v>
      </c>
      <c r="X63" s="58">
        <f t="shared" si="164"/>
        <v>0</v>
      </c>
      <c r="Y63" s="58">
        <f t="shared" si="164"/>
        <v>0</v>
      </c>
      <c r="Z63" s="192"/>
      <c r="AA63" s="196"/>
    </row>
    <row r="64" spans="1:27" x14ac:dyDescent="0.15">
      <c r="A64" s="69"/>
      <c r="B64" s="205"/>
      <c r="C64" s="43" t="s">
        <v>8</v>
      </c>
      <c r="D64" s="44" t="s">
        <v>123</v>
      </c>
      <c r="E64" s="129"/>
      <c r="F64" s="43" t="s">
        <v>8</v>
      </c>
      <c r="G64" s="53" t="s">
        <v>73</v>
      </c>
      <c r="H64" s="62">
        <f t="shared" si="28"/>
        <v>0</v>
      </c>
      <c r="I64" s="116">
        <f>S64</f>
        <v>0</v>
      </c>
      <c r="J64" s="116">
        <f t="shared" ref="J64" si="165">T64</f>
        <v>0</v>
      </c>
      <c r="K64" s="116">
        <f t="shared" ref="K64" si="166">U64</f>
        <v>0</v>
      </c>
      <c r="L64" s="116">
        <f t="shared" ref="L64" si="167">V64</f>
        <v>0</v>
      </c>
      <c r="M64" s="116">
        <f t="shared" ref="M64" si="168">W64</f>
        <v>0</v>
      </c>
      <c r="N64" s="116">
        <f t="shared" ref="N64" si="169">X64</f>
        <v>0</v>
      </c>
      <c r="O64" s="116">
        <f t="shared" ref="O64" si="170">Y64</f>
        <v>0</v>
      </c>
      <c r="P64" s="43" t="s">
        <v>8</v>
      </c>
      <c r="Q64" s="56">
        <f t="shared" ref="Q64" si="171">SUM(S64:Y64)</f>
        <v>0</v>
      </c>
      <c r="R64" s="77"/>
      <c r="S64" s="72"/>
      <c r="T64" s="72"/>
      <c r="U64" s="72"/>
      <c r="V64" s="72"/>
      <c r="W64" s="72"/>
      <c r="X64" s="72"/>
      <c r="Y64" s="72"/>
      <c r="Z64" s="190"/>
      <c r="AA64" s="193" t="str">
        <f>IF(Z64="無","実勢価格",IF(Z64="有","購入金額","　"))</f>
        <v>　</v>
      </c>
    </row>
    <row r="65" spans="1:33" x14ac:dyDescent="0.15">
      <c r="A65" s="70"/>
      <c r="B65" s="206"/>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91"/>
      <c r="AA65" s="194"/>
    </row>
    <row r="66" spans="1:33" x14ac:dyDescent="0.15">
      <c r="A66" s="104"/>
      <c r="B66" s="207"/>
      <c r="C66" s="102" t="s">
        <v>128</v>
      </c>
      <c r="D66" s="80" t="s">
        <v>210</v>
      </c>
      <c r="E66" s="114">
        <f>ROUND(E65*$B$71,1)</f>
        <v>0</v>
      </c>
      <c r="F66" s="102" t="s">
        <v>128</v>
      </c>
      <c r="G66" s="80" t="s">
        <v>156</v>
      </c>
      <c r="H66" s="115">
        <f t="shared" si="51"/>
        <v>0</v>
      </c>
      <c r="I66" s="114">
        <f t="shared" ref="I66:O66" si="172">ROUND(I65*$B$71,1)</f>
        <v>0</v>
      </c>
      <c r="J66" s="114">
        <f t="shared" si="172"/>
        <v>0</v>
      </c>
      <c r="K66" s="114">
        <f t="shared" si="172"/>
        <v>0</v>
      </c>
      <c r="L66" s="114">
        <f t="shared" si="172"/>
        <v>0</v>
      </c>
      <c r="M66" s="114">
        <f t="shared" si="172"/>
        <v>0</v>
      </c>
      <c r="N66" s="114">
        <f t="shared" si="172"/>
        <v>0</v>
      </c>
      <c r="O66" s="114">
        <f t="shared" si="172"/>
        <v>0</v>
      </c>
      <c r="P66" s="98"/>
      <c r="Q66" s="99"/>
      <c r="R66" s="100"/>
      <c r="S66" s="103"/>
      <c r="T66" s="103"/>
      <c r="U66" s="103"/>
      <c r="V66" s="103"/>
      <c r="W66" s="101"/>
      <c r="X66" s="101"/>
      <c r="Y66" s="101"/>
      <c r="Z66" s="191"/>
      <c r="AA66" s="195">
        <f>IF(Z64="無",H67,Q67)</f>
        <v>0</v>
      </c>
    </row>
    <row r="67" spans="1:33" x14ac:dyDescent="0.15">
      <c r="A67" s="68"/>
      <c r="B67" s="208"/>
      <c r="C67" s="47" t="s">
        <v>31</v>
      </c>
      <c r="D67" s="107" t="s">
        <v>211</v>
      </c>
      <c r="E67" s="36">
        <f>ROUNDDOWN(+E64*E66,-3)</f>
        <v>0</v>
      </c>
      <c r="F67" s="47" t="s">
        <v>31</v>
      </c>
      <c r="G67" s="107" t="s">
        <v>177</v>
      </c>
      <c r="H67" s="57">
        <f t="shared" si="53"/>
        <v>0</v>
      </c>
      <c r="I67" s="75">
        <f t="shared" ref="I67:O67" si="173">ROUNDDOWN(+I64*I65,0)</f>
        <v>0</v>
      </c>
      <c r="J67" s="75">
        <f t="shared" si="173"/>
        <v>0</v>
      </c>
      <c r="K67" s="75">
        <f t="shared" si="173"/>
        <v>0</v>
      </c>
      <c r="L67" s="75">
        <f t="shared" si="173"/>
        <v>0</v>
      </c>
      <c r="M67" s="75">
        <f t="shared" si="173"/>
        <v>0</v>
      </c>
      <c r="N67" s="75">
        <f t="shared" si="173"/>
        <v>0</v>
      </c>
      <c r="O67" s="75">
        <f t="shared" si="173"/>
        <v>0</v>
      </c>
      <c r="P67" s="47" t="s">
        <v>31</v>
      </c>
      <c r="Q67" s="36">
        <f t="shared" ref="Q67" si="174">+IF(Q64&gt;H64,ROUNDDOWN(H64/Q64*R67,-3),ROUNDDOWN(R67,-3))</f>
        <v>0</v>
      </c>
      <c r="R67" s="36">
        <f>SUM(S67:Y67)</f>
        <v>0</v>
      </c>
      <c r="S67" s="59">
        <f>ROUNDDOWN(+S64*S65,0)</f>
        <v>0</v>
      </c>
      <c r="T67" s="59">
        <f t="shared" ref="T67:Y67" si="175">ROUNDDOWN(+T64*T65,0)</f>
        <v>0</v>
      </c>
      <c r="U67" s="59">
        <f t="shared" si="175"/>
        <v>0</v>
      </c>
      <c r="V67" s="37">
        <f t="shared" si="175"/>
        <v>0</v>
      </c>
      <c r="W67" s="58">
        <f t="shared" si="175"/>
        <v>0</v>
      </c>
      <c r="X67" s="58">
        <f t="shared" si="175"/>
        <v>0</v>
      </c>
      <c r="Y67" s="58">
        <f t="shared" si="175"/>
        <v>0</v>
      </c>
      <c r="Z67" s="192"/>
      <c r="AA67" s="196"/>
    </row>
    <row r="68" spans="1:33" ht="28.5" customHeight="1" x14ac:dyDescent="0.15">
      <c r="A68" s="214"/>
      <c r="B68" s="215"/>
      <c r="C68" s="216" t="s">
        <v>32</v>
      </c>
      <c r="D68" s="217"/>
      <c r="E68" s="38">
        <f>+E11+E15+E19+E23+E27+E31+E35+E39+E43+E47+E51+E55+E59+E63+E67</f>
        <v>4222000</v>
      </c>
      <c r="F68" s="216" t="s">
        <v>32</v>
      </c>
      <c r="G68" s="217"/>
      <c r="H68" s="38">
        <f>+H11+H15+H19+H23+H27+H31+H35+H39+H43+H47+H51+H55+H59+H63+H67</f>
        <v>4676000</v>
      </c>
      <c r="I68" s="23"/>
      <c r="J68" s="23"/>
      <c r="K68" s="23"/>
      <c r="L68" s="23"/>
      <c r="M68" s="23"/>
      <c r="N68" s="23"/>
      <c r="O68" s="23"/>
      <c r="P68" s="48" t="s">
        <v>32</v>
      </c>
      <c r="Q68" s="39">
        <f>+Q11+Q15+Q19+Q23+Q27+Q31+Q35+Q39+Q43+Q47+Q51+Q55+Q59+Q63+Q67</f>
        <v>5235000</v>
      </c>
      <c r="R68" s="105" t="s">
        <v>130</v>
      </c>
      <c r="S68" s="218">
        <f>ROUNDDOWN(+Q68*1.1,0)</f>
        <v>5758500</v>
      </c>
      <c r="T68" s="218"/>
      <c r="U68" s="49" t="s">
        <v>1</v>
      </c>
      <c r="V68" s="49"/>
      <c r="W68" s="49"/>
      <c r="X68" s="49"/>
      <c r="Y68" s="23"/>
      <c r="Z68" s="23"/>
      <c r="AA68" s="39">
        <f>AA10+AA14+AA18+AA22+AA26+AA30+AA34+AA38+AA42+AA46+AA50+AA54+AA58+AA62+AA66</f>
        <v>5235000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09" t="s">
        <v>185</v>
      </c>
      <c r="B71" s="210">
        <f>+'【計算例】スライド額算定表（鋼材類）'!AG4/'【計算例】スライド額算定表（鋼材類）'!AG2</f>
        <v>0.89677768019995951</v>
      </c>
      <c r="C71" s="210"/>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09"/>
      <c r="B72" s="210"/>
      <c r="C72" s="210"/>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11" t="s">
        <v>19</v>
      </c>
      <c r="C74" s="211"/>
      <c r="D74" s="20"/>
      <c r="E74" s="113" t="s">
        <v>38</v>
      </c>
      <c r="F74" s="20"/>
      <c r="H74" s="20"/>
      <c r="I74" s="31"/>
      <c r="J74" s="31"/>
      <c r="K74" s="31"/>
      <c r="L74" s="31"/>
      <c r="M74" s="31"/>
      <c r="N74" s="31"/>
      <c r="O74" s="31"/>
      <c r="U74" s="31"/>
      <c r="V74" s="31"/>
      <c r="W74" s="31"/>
      <c r="X74" s="31"/>
      <c r="Y74" s="31"/>
      <c r="Z74" s="31"/>
    </row>
    <row r="75" spans="1:33" s="32" customFormat="1" x14ac:dyDescent="0.15">
      <c r="A75" s="212" t="s">
        <v>30</v>
      </c>
      <c r="B75" s="213">
        <f>+E68</f>
        <v>4222000</v>
      </c>
      <c r="C75" s="213"/>
      <c r="D75" s="211" t="s">
        <v>34</v>
      </c>
      <c r="E75" s="50">
        <v>110</v>
      </c>
      <c r="F75" s="211" t="s">
        <v>35</v>
      </c>
      <c r="G75" s="219">
        <f>ROUNDDOWN(+B75*E75/E76,0)</f>
        <v>4644200</v>
      </c>
      <c r="H75" s="219"/>
      <c r="K75" s="133"/>
      <c r="M75" s="31"/>
      <c r="N75" s="31"/>
      <c r="U75" s="31"/>
      <c r="V75" s="31"/>
      <c r="W75" s="31"/>
      <c r="X75" s="31"/>
      <c r="Y75" s="31"/>
      <c r="Z75" s="31"/>
      <c r="AA75" s="31"/>
    </row>
    <row r="76" spans="1:33" s="32" customFormat="1" x14ac:dyDescent="0.15">
      <c r="A76" s="212"/>
      <c r="B76" s="213"/>
      <c r="C76" s="213"/>
      <c r="D76" s="211"/>
      <c r="E76" s="42">
        <v>100</v>
      </c>
      <c r="F76" s="211"/>
      <c r="G76" s="220"/>
      <c r="H76" s="220"/>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11" t="s">
        <v>18</v>
      </c>
      <c r="C78" s="211"/>
      <c r="D78" s="20"/>
      <c r="E78" s="42" t="s">
        <v>38</v>
      </c>
      <c r="F78" s="20"/>
      <c r="G78" s="211" t="s">
        <v>43</v>
      </c>
      <c r="H78" s="221"/>
      <c r="J78" s="222" t="s">
        <v>126</v>
      </c>
      <c r="K78" s="221"/>
      <c r="N78" s="31"/>
      <c r="O78" s="31"/>
      <c r="P78" s="31"/>
      <c r="Q78" s="31"/>
      <c r="R78" s="31"/>
      <c r="S78" s="31"/>
      <c r="T78" s="31"/>
      <c r="U78" s="31"/>
      <c r="Y78" s="31"/>
      <c r="Z78" s="31"/>
      <c r="AA78" s="31"/>
    </row>
    <row r="79" spans="1:33" s="32" customFormat="1" x14ac:dyDescent="0.15">
      <c r="A79" s="212" t="s">
        <v>52</v>
      </c>
      <c r="B79" s="213">
        <f>+H68</f>
        <v>4676000</v>
      </c>
      <c r="C79" s="213"/>
      <c r="D79" s="211" t="s">
        <v>53</v>
      </c>
      <c r="E79" s="50">
        <v>110</v>
      </c>
      <c r="F79" s="211" t="s">
        <v>54</v>
      </c>
      <c r="G79" s="219">
        <f>ROUNDDOWN(+B79*E79/E80,0)</f>
        <v>5143600</v>
      </c>
      <c r="H79" s="219"/>
      <c r="I79" s="213" t="str">
        <f>+IF(G79&lt;=J79,"≦","＞")</f>
        <v>≦</v>
      </c>
      <c r="J79" s="223">
        <f>+S68</f>
        <v>5758500</v>
      </c>
      <c r="K79" s="223"/>
      <c r="N79" s="31"/>
      <c r="O79" s="31"/>
      <c r="P79" s="31"/>
      <c r="Q79" s="31"/>
      <c r="R79" s="31"/>
      <c r="S79" s="31"/>
      <c r="T79" s="31"/>
      <c r="U79" s="31"/>
      <c r="V79" s="31"/>
      <c r="W79" s="31"/>
      <c r="X79" s="31"/>
      <c r="Y79" s="31"/>
      <c r="Z79" s="31"/>
      <c r="AA79" s="31"/>
    </row>
    <row r="80" spans="1:33" s="32" customFormat="1" x14ac:dyDescent="0.15">
      <c r="A80" s="212"/>
      <c r="B80" s="213"/>
      <c r="C80" s="213"/>
      <c r="D80" s="211"/>
      <c r="E80" s="42">
        <v>100</v>
      </c>
      <c r="F80" s="211"/>
      <c r="G80" s="220"/>
      <c r="H80" s="220"/>
      <c r="I80" s="213"/>
      <c r="J80" s="224"/>
      <c r="K80" s="224"/>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84"/>
      <c r="C81" s="84"/>
      <c r="D81" s="42"/>
      <c r="E81" s="42"/>
      <c r="F81" s="42"/>
      <c r="G81" s="85"/>
      <c r="H81" s="85"/>
      <c r="K81" s="84"/>
      <c r="L81" s="81"/>
      <c r="M81" s="81"/>
      <c r="N81" s="31"/>
      <c r="O81" s="40"/>
      <c r="P81" s="31"/>
      <c r="Q81" s="31"/>
      <c r="R81" s="31"/>
      <c r="S81" s="31"/>
      <c r="T81" s="130"/>
      <c r="U81" s="130"/>
      <c r="V81" s="132"/>
      <c r="W81" s="132"/>
      <c r="X81" s="131"/>
      <c r="Y81" s="31"/>
      <c r="Z81" s="31"/>
      <c r="AA81" s="31"/>
    </row>
    <row r="82" spans="1:28" s="32" customFormat="1" ht="13.5" customHeight="1" x14ac:dyDescent="0.15">
      <c r="B82" s="211" t="s">
        <v>18</v>
      </c>
      <c r="C82" s="211"/>
      <c r="D82" s="20"/>
      <c r="E82" s="42" t="s">
        <v>38</v>
      </c>
      <c r="F82" s="20"/>
      <c r="G82" s="127" t="s">
        <v>129</v>
      </c>
      <c r="H82" s="127"/>
      <c r="K82" s="127"/>
      <c r="L82" s="81"/>
      <c r="M82" s="81"/>
      <c r="N82" s="31"/>
      <c r="P82" s="106"/>
      <c r="Q82" s="106"/>
      <c r="R82" s="106"/>
      <c r="S82" s="106"/>
      <c r="T82" s="106"/>
      <c r="U82" s="31"/>
      <c r="V82" s="31"/>
      <c r="W82" s="31"/>
      <c r="X82" s="31"/>
      <c r="Y82" s="31"/>
      <c r="Z82" s="31"/>
      <c r="AA82" s="31"/>
    </row>
    <row r="83" spans="1:28" s="32" customFormat="1" ht="13.5" customHeight="1" x14ac:dyDescent="0.15">
      <c r="A83" s="225" t="s">
        <v>213</v>
      </c>
      <c r="B83" s="213">
        <f>AA68</f>
        <v>5235000</v>
      </c>
      <c r="C83" s="213"/>
      <c r="D83" s="211" t="s">
        <v>3</v>
      </c>
      <c r="E83" s="50">
        <v>110</v>
      </c>
      <c r="F83" s="211" t="s">
        <v>4</v>
      </c>
      <c r="G83" s="219">
        <f>ROUNDDOWN(+B83*E83/E84,0)</f>
        <v>5758500</v>
      </c>
      <c r="H83" s="219"/>
      <c r="K83" s="231" t="s">
        <v>243</v>
      </c>
      <c r="L83" s="231"/>
      <c r="M83" s="231"/>
      <c r="N83" s="231"/>
      <c r="O83" s="231"/>
      <c r="P83" s="231"/>
      <c r="Q83" s="231"/>
      <c r="R83" s="231"/>
      <c r="S83" s="231"/>
      <c r="T83" s="106"/>
      <c r="U83" s="31"/>
      <c r="V83" s="31"/>
      <c r="W83" s="31"/>
      <c r="X83" s="31"/>
      <c r="Y83" s="31"/>
      <c r="Z83" s="31"/>
      <c r="AA83" s="31"/>
    </row>
    <row r="84" spans="1:28" s="32" customFormat="1" ht="13.5" customHeight="1" x14ac:dyDescent="0.15">
      <c r="A84" s="225"/>
      <c r="B84" s="213"/>
      <c r="C84" s="213"/>
      <c r="D84" s="211"/>
      <c r="E84" s="42">
        <v>100</v>
      </c>
      <c r="F84" s="211"/>
      <c r="G84" s="220"/>
      <c r="H84" s="220"/>
      <c r="K84" s="231"/>
      <c r="L84" s="231"/>
      <c r="M84" s="231"/>
      <c r="N84" s="231"/>
      <c r="O84" s="231"/>
      <c r="P84" s="231"/>
      <c r="Q84" s="231"/>
      <c r="R84" s="231"/>
      <c r="S84" s="231"/>
      <c r="T84" s="106"/>
      <c r="U84" s="31"/>
      <c r="V84" s="31"/>
      <c r="W84" s="31"/>
      <c r="X84" s="31"/>
      <c r="Y84" s="31"/>
      <c r="Z84" s="31"/>
      <c r="AA84" s="31"/>
    </row>
    <row r="85" spans="1:28" s="32" customFormat="1" x14ac:dyDescent="0.15">
      <c r="A85" s="82"/>
      <c r="B85" s="84"/>
      <c r="C85" s="84"/>
      <c r="D85" s="42"/>
      <c r="E85" s="83"/>
      <c r="F85" s="42"/>
      <c r="G85" s="42"/>
      <c r="H85" s="42"/>
      <c r="I85" s="85"/>
      <c r="J85" s="85"/>
      <c r="K85" s="231"/>
      <c r="L85" s="231"/>
      <c r="M85" s="231"/>
      <c r="N85" s="231"/>
      <c r="O85" s="231"/>
      <c r="P85" s="231"/>
      <c r="Q85" s="231"/>
      <c r="R85" s="231"/>
      <c r="S85" s="231"/>
      <c r="T85" s="106"/>
      <c r="U85" s="31"/>
      <c r="V85" s="31"/>
      <c r="W85" s="31"/>
      <c r="X85" s="31"/>
      <c r="Y85" s="31"/>
      <c r="Z85" s="31"/>
      <c r="AA85" s="31"/>
    </row>
    <row r="86" spans="1:28" s="32" customFormat="1" x14ac:dyDescent="0.15">
      <c r="A86" s="82"/>
      <c r="B86" s="84"/>
      <c r="C86" s="84"/>
      <c r="D86" s="42"/>
      <c r="E86" s="83"/>
      <c r="F86" s="42"/>
      <c r="G86" s="42"/>
      <c r="H86" s="42"/>
      <c r="I86" s="85"/>
      <c r="J86" s="85"/>
      <c r="K86" s="231"/>
      <c r="L86" s="231"/>
      <c r="M86" s="231"/>
      <c r="N86" s="231"/>
      <c r="O86" s="231"/>
      <c r="P86" s="231"/>
      <c r="Q86" s="231"/>
      <c r="R86" s="231"/>
      <c r="S86" s="231"/>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12" t="s">
        <v>30</v>
      </c>
      <c r="B90" s="228" t="s">
        <v>135</v>
      </c>
      <c r="C90" s="228"/>
      <c r="D90" s="228"/>
      <c r="E90" s="228"/>
      <c r="F90" s="228"/>
      <c r="G90" s="228"/>
      <c r="H90" s="228"/>
      <c r="I90" s="228"/>
      <c r="J90" s="228"/>
      <c r="K90" s="228"/>
      <c r="L90" s="31"/>
      <c r="M90" s="31"/>
      <c r="N90" s="31"/>
      <c r="O90" s="31"/>
      <c r="R90" s="31"/>
      <c r="S90" s="31"/>
      <c r="T90" s="31"/>
      <c r="U90" s="31"/>
      <c r="V90" s="31"/>
      <c r="W90" s="31"/>
      <c r="X90" s="31"/>
    </row>
    <row r="91" spans="1:28" s="32" customFormat="1" x14ac:dyDescent="0.15">
      <c r="A91" s="212"/>
      <c r="B91" s="228"/>
      <c r="C91" s="228"/>
      <c r="D91" s="228"/>
      <c r="E91" s="228"/>
      <c r="F91" s="228"/>
      <c r="G91" s="228"/>
      <c r="H91" s="228"/>
      <c r="I91" s="228"/>
      <c r="J91" s="228"/>
      <c r="K91" s="228"/>
      <c r="L91" s="35"/>
      <c r="M91" s="35"/>
      <c r="N91" s="35"/>
      <c r="O91" s="31"/>
      <c r="P91" s="31"/>
      <c r="Q91" s="31"/>
      <c r="R91" s="31"/>
      <c r="U91" s="31"/>
      <c r="V91" s="31"/>
      <c r="W91" s="31"/>
      <c r="X91" s="31"/>
      <c r="Y91" s="31"/>
      <c r="Z91" s="31"/>
      <c r="AA91" s="31"/>
    </row>
    <row r="92" spans="1:28" ht="13.5" customHeight="1" x14ac:dyDescent="0.15">
      <c r="A92" s="212" t="s">
        <v>30</v>
      </c>
      <c r="B92" s="228" t="s">
        <v>134</v>
      </c>
      <c r="C92" s="228"/>
      <c r="D92" s="228"/>
      <c r="E92" s="228"/>
      <c r="F92" s="228"/>
      <c r="G92" s="228"/>
      <c r="H92" s="228"/>
      <c r="I92" s="228"/>
      <c r="J92" s="228"/>
      <c r="K92" s="228"/>
      <c r="L92" s="23"/>
      <c r="M92" s="20"/>
      <c r="N92" s="28"/>
      <c r="O92" s="24"/>
      <c r="P92" s="29"/>
      <c r="Q92" s="29"/>
      <c r="R92" s="25"/>
      <c r="S92" s="25"/>
      <c r="T92" s="25"/>
      <c r="U92" s="23"/>
      <c r="V92" s="23"/>
      <c r="W92" s="23"/>
      <c r="X92" s="23"/>
      <c r="Y92" s="23"/>
      <c r="Z92" s="23"/>
      <c r="AA92" s="29"/>
      <c r="AB92" s="23"/>
    </row>
    <row r="93" spans="1:28" ht="13.5" customHeight="1" x14ac:dyDescent="0.15">
      <c r="A93" s="212"/>
      <c r="B93" s="228"/>
      <c r="C93" s="228"/>
      <c r="D93" s="228"/>
      <c r="E93" s="228"/>
      <c r="F93" s="228"/>
      <c r="G93" s="228"/>
      <c r="H93" s="228"/>
      <c r="I93" s="228"/>
      <c r="J93" s="228"/>
      <c r="K93" s="228"/>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12" t="s">
        <v>138</v>
      </c>
      <c r="B95" s="227" t="s">
        <v>232</v>
      </c>
      <c r="C95" s="227"/>
      <c r="D95" s="227"/>
      <c r="E95" s="227"/>
      <c r="F95" s="227"/>
      <c r="G95" s="227"/>
      <c r="H95" s="20"/>
      <c r="I95" s="31"/>
      <c r="K95" s="35"/>
      <c r="L95" s="35"/>
      <c r="M95" s="35"/>
      <c r="N95" s="35"/>
      <c r="O95" s="31"/>
      <c r="P95" s="31"/>
      <c r="Q95" s="31"/>
      <c r="R95" s="31"/>
      <c r="U95" s="31"/>
      <c r="V95" s="31"/>
      <c r="W95" s="31"/>
      <c r="X95" s="31"/>
      <c r="Y95" s="31"/>
      <c r="Z95" s="31"/>
      <c r="AA95" s="31"/>
    </row>
    <row r="96" spans="1:28" s="32" customFormat="1" ht="13.5" customHeight="1" x14ac:dyDescent="0.15">
      <c r="A96" s="212"/>
      <c r="B96" s="227"/>
      <c r="C96" s="227"/>
      <c r="D96" s="227"/>
      <c r="E96" s="227"/>
      <c r="F96" s="227"/>
      <c r="G96" s="227"/>
      <c r="H96" s="20"/>
      <c r="I96" s="31"/>
      <c r="K96" s="35"/>
      <c r="L96" s="35"/>
      <c r="M96" s="35"/>
      <c r="N96" s="35"/>
      <c r="O96" s="31"/>
      <c r="P96" s="31"/>
      <c r="Q96" s="31"/>
      <c r="R96" s="31"/>
      <c r="U96" s="31"/>
      <c r="V96" s="31"/>
      <c r="W96" s="31"/>
      <c r="X96" s="31"/>
      <c r="Y96" s="31"/>
      <c r="Z96" s="31"/>
      <c r="AA96" s="31"/>
    </row>
    <row r="97" spans="1:7" ht="13.5" customHeight="1" x14ac:dyDescent="0.15">
      <c r="A97" s="212" t="s">
        <v>138</v>
      </c>
      <c r="B97" s="227" t="s">
        <v>233</v>
      </c>
      <c r="C97" s="227"/>
      <c r="D97" s="227"/>
      <c r="E97" s="227"/>
      <c r="F97" s="227"/>
      <c r="G97" s="227"/>
    </row>
    <row r="98" spans="1:7" ht="13.5" customHeight="1" x14ac:dyDescent="0.15">
      <c r="A98" s="212"/>
      <c r="B98" s="227"/>
      <c r="C98" s="227"/>
      <c r="D98" s="227"/>
      <c r="E98" s="227"/>
      <c r="F98" s="227"/>
      <c r="G98" s="227"/>
    </row>
    <row r="99" spans="1:7" ht="28.5" customHeight="1" x14ac:dyDescent="0.15">
      <c r="A99" s="109" t="s">
        <v>137</v>
      </c>
      <c r="B99" s="21" t="s">
        <v>234</v>
      </c>
    </row>
    <row r="100" spans="1:7" ht="28.5" customHeight="1" x14ac:dyDescent="0.15">
      <c r="A100" s="109" t="s">
        <v>139</v>
      </c>
      <c r="B100" s="21" t="s">
        <v>235</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7">
    <mergeCell ref="AA56:AA57"/>
    <mergeCell ref="AA58:AA59"/>
    <mergeCell ref="G83:H84"/>
    <mergeCell ref="Z60:Z63"/>
    <mergeCell ref="AA60:AA61"/>
    <mergeCell ref="AA62:AA63"/>
    <mergeCell ref="Z64:Z67"/>
    <mergeCell ref="AA64:AA65"/>
    <mergeCell ref="AA66:AA67"/>
    <mergeCell ref="S68:T68"/>
    <mergeCell ref="I79:I80"/>
    <mergeCell ref="G79:H80"/>
    <mergeCell ref="J78:K78"/>
    <mergeCell ref="J79:K80"/>
    <mergeCell ref="G78:H78"/>
    <mergeCell ref="K83:S86"/>
    <mergeCell ref="Z12:Z15"/>
    <mergeCell ref="AA12:AA13"/>
    <mergeCell ref="AA14:AA15"/>
    <mergeCell ref="Z16:Z19"/>
    <mergeCell ref="AA16:AA17"/>
    <mergeCell ref="AA18:AA19"/>
    <mergeCell ref="Z20:Z23"/>
    <mergeCell ref="AA20:AA21"/>
    <mergeCell ref="AA22:AA23"/>
    <mergeCell ref="AA24:AA25"/>
    <mergeCell ref="AA26:AA27"/>
    <mergeCell ref="Z28:Z31"/>
    <mergeCell ref="AA28:AA29"/>
    <mergeCell ref="AA30:AA31"/>
    <mergeCell ref="Z32:Z35"/>
    <mergeCell ref="G75:H76"/>
    <mergeCell ref="Z48:Z51"/>
    <mergeCell ref="AA48:AA49"/>
    <mergeCell ref="AA50:AA51"/>
    <mergeCell ref="Z52:Z55"/>
    <mergeCell ref="AA52:AA53"/>
    <mergeCell ref="AA54:AA55"/>
    <mergeCell ref="AA32:AA33"/>
    <mergeCell ref="AA34:AA35"/>
    <mergeCell ref="Z36:Z39"/>
    <mergeCell ref="AA36:AA37"/>
    <mergeCell ref="AA38:AA39"/>
    <mergeCell ref="Z40:Z43"/>
    <mergeCell ref="AA40:AA41"/>
    <mergeCell ref="AA42:AA43"/>
    <mergeCell ref="Z44:Z47"/>
    <mergeCell ref="AA44:AA45"/>
    <mergeCell ref="AA46:AA47"/>
    <mergeCell ref="B44:B47"/>
    <mergeCell ref="B48:B51"/>
    <mergeCell ref="B52:B55"/>
    <mergeCell ref="A75:A76"/>
    <mergeCell ref="B56:B59"/>
    <mergeCell ref="B60:B63"/>
    <mergeCell ref="B64:B67"/>
    <mergeCell ref="F68:G68"/>
    <mergeCell ref="Z24:Z27"/>
    <mergeCell ref="Z56:Z59"/>
    <mergeCell ref="B71:C72"/>
    <mergeCell ref="A71:A72"/>
    <mergeCell ref="P5:Y5"/>
    <mergeCell ref="Z5:AA5"/>
    <mergeCell ref="Z6:Z7"/>
    <mergeCell ref="Z8:Z11"/>
    <mergeCell ref="AA8:AA9"/>
    <mergeCell ref="A6:A7"/>
    <mergeCell ref="F5:O5"/>
    <mergeCell ref="F6:H7"/>
    <mergeCell ref="B6:B7"/>
    <mergeCell ref="C6:E7"/>
    <mergeCell ref="B8:B11"/>
    <mergeCell ref="AA10:AA11"/>
    <mergeCell ref="A92:A93"/>
    <mergeCell ref="B92:K93"/>
    <mergeCell ref="A90:A91"/>
    <mergeCell ref="B90:K91"/>
    <mergeCell ref="A97:A98"/>
    <mergeCell ref="B97:G98"/>
    <mergeCell ref="A95:A96"/>
    <mergeCell ref="B95:G96"/>
    <mergeCell ref="R6:R7"/>
    <mergeCell ref="P6:Q6"/>
    <mergeCell ref="B20:B23"/>
    <mergeCell ref="F75:F76"/>
    <mergeCell ref="B75:C76"/>
    <mergeCell ref="B12:B15"/>
    <mergeCell ref="B16:B19"/>
    <mergeCell ref="B74:C74"/>
    <mergeCell ref="D75:D76"/>
    <mergeCell ref="C68:D68"/>
    <mergeCell ref="B24:B27"/>
    <mergeCell ref="B28:B31"/>
    <mergeCell ref="A68:B68"/>
    <mergeCell ref="B32:B35"/>
    <mergeCell ref="B36:B39"/>
    <mergeCell ref="B40:B43"/>
    <mergeCell ref="B78:C78"/>
    <mergeCell ref="A79:A80"/>
    <mergeCell ref="B79:C80"/>
    <mergeCell ref="F83:F84"/>
    <mergeCell ref="B82:C82"/>
    <mergeCell ref="D79:D80"/>
    <mergeCell ref="A83:A84"/>
    <mergeCell ref="B83:C84"/>
    <mergeCell ref="D83:D84"/>
    <mergeCell ref="F79:F80"/>
  </mergeCells>
  <phoneticPr fontId="2"/>
  <dataValidations count="1">
    <dataValidation type="list" allowBlank="1" showInputMessage="1" showErrorMessage="1" sqref="Z8:Z67" xr:uid="{00000000-0002-0000-03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4"/>
  <sheetViews>
    <sheetView workbookViewId="0">
      <selection activeCell="J33" sqref="J33"/>
    </sheetView>
  </sheetViews>
  <sheetFormatPr defaultRowHeight="13.5" x14ac:dyDescent="0.15"/>
  <sheetData>
    <row r="3" spans="2:2" x14ac:dyDescent="0.15">
      <c r="B3" t="s">
        <v>157</v>
      </c>
    </row>
    <row r="4" spans="2:2" x14ac:dyDescent="0.15">
      <c r="B4" t="s">
        <v>158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【様式】スライド額算定表（鋼材類）</vt:lpstr>
      <vt:lpstr>【様式】変動額算定表（鋼材類）</vt:lpstr>
      <vt:lpstr>【計算例】スライド額算定表（鋼材類）</vt:lpstr>
      <vt:lpstr>【計算例】変動額算定表（鋼材類)</vt:lpstr>
      <vt:lpstr>Sheet1</vt:lpstr>
      <vt:lpstr>'【計算例】スライド額算定表（鋼材類）'!Print_Area</vt:lpstr>
      <vt:lpstr>'【計算例】変動額算定表（鋼材類)'!Print_Area</vt:lpstr>
      <vt:lpstr>'【様式】スライド額算定表（鋼材類）'!Print_Area</vt:lpstr>
      <vt:lpstr>'【様式】変動額算定表（鋼材類）'!Print_Area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雄一</dc:creator>
  <cp:lastModifiedBy>藤田　美鈴</cp:lastModifiedBy>
  <cp:lastPrinted>2022-09-08T02:40:29Z</cp:lastPrinted>
  <dcterms:created xsi:type="dcterms:W3CDTF">2008-06-16T09:50:07Z</dcterms:created>
  <dcterms:modified xsi:type="dcterms:W3CDTF">2025-02-12T02:21:32Z</dcterms:modified>
</cp:coreProperties>
</file>