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マニュアル更新作業\○単品スライド様式\"/>
    </mc:Choice>
  </mc:AlternateContent>
  <xr:revisionPtr revIDLastSave="0" documentId="13_ncr:1_{C7AC42AC-93AD-4399-AE7C-CE15372026F3}" xr6:coauthVersionLast="47" xr6:coauthVersionMax="47" xr10:uidLastSave="{00000000-0000-0000-0000-000000000000}"/>
  <bookViews>
    <workbookView xWindow="28680" yWindow="-120" windowWidth="29040" windowHeight="15840" xr2:uid="{00000000-000D-0000-FFFF-FFFF00000000}"/>
  </bookViews>
  <sheets>
    <sheet name="【計算例】変動額算定表（燃料油）" sheetId="1" r:id="rId1"/>
  </sheets>
  <externalReferences>
    <externalReference r:id="rId2"/>
  </externalReferences>
  <definedNames>
    <definedName name="印刷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1" l="1"/>
  <c r="C51" i="1" s="1"/>
  <c r="F51" i="1" s="1"/>
  <c r="U33" i="1"/>
  <c r="U32" i="1"/>
  <c r="L34" i="1"/>
  <c r="J34" i="1"/>
  <c r="I34" i="1"/>
  <c r="H34" i="1"/>
  <c r="G34" i="1"/>
  <c r="F34" i="1"/>
  <c r="E34" i="1"/>
  <c r="J33" i="1"/>
  <c r="I33" i="1"/>
  <c r="H33" i="1"/>
  <c r="G33" i="1"/>
  <c r="F33" i="1"/>
  <c r="E33" i="1"/>
  <c r="J32" i="1"/>
  <c r="I32" i="1"/>
  <c r="H32" i="1"/>
  <c r="G32" i="1"/>
  <c r="F32" i="1"/>
  <c r="E32" i="1"/>
  <c r="K29" i="1"/>
  <c r="M29" i="1" s="1"/>
  <c r="K28" i="1"/>
  <c r="M28" i="1" s="1"/>
  <c r="C27" i="1"/>
  <c r="D27" i="1" s="1"/>
  <c r="E27" i="1" s="1"/>
  <c r="F27" i="1" s="1"/>
  <c r="G27" i="1" s="1"/>
  <c r="H27" i="1" s="1"/>
  <c r="I27" i="1" s="1"/>
  <c r="J27" i="1" s="1"/>
  <c r="L15" i="1"/>
  <c r="H51" i="1" l="1"/>
  <c r="C52" i="1" s="1"/>
  <c r="F52" i="1" s="1"/>
  <c r="K33" i="1"/>
  <c r="M33" i="1" s="1"/>
  <c r="K34" i="1"/>
  <c r="M34" i="1" s="1"/>
  <c r="M35" i="1" s="1"/>
  <c r="K32" i="1"/>
  <c r="K10" i="1"/>
  <c r="M10" i="1" s="1"/>
  <c r="K9" i="1"/>
  <c r="M9" i="1" s="1"/>
  <c r="F15" i="1"/>
  <c r="G15" i="1"/>
  <c r="H15" i="1"/>
  <c r="I15" i="1"/>
  <c r="J15" i="1"/>
  <c r="E15" i="1"/>
  <c r="F14" i="1"/>
  <c r="G14" i="1"/>
  <c r="H14" i="1"/>
  <c r="I14" i="1"/>
  <c r="J14" i="1"/>
  <c r="E14" i="1"/>
  <c r="F13" i="1"/>
  <c r="G13" i="1"/>
  <c r="H13" i="1"/>
  <c r="I13" i="1"/>
  <c r="J13" i="1"/>
  <c r="E13" i="1"/>
  <c r="C8" i="1"/>
  <c r="D8" i="1" s="1"/>
  <c r="E8" i="1" s="1"/>
  <c r="F8" i="1" s="1"/>
  <c r="G8" i="1" s="1"/>
  <c r="H8" i="1" s="1"/>
  <c r="I8" i="1" s="1"/>
  <c r="J8" i="1" s="1"/>
  <c r="K15" i="1" l="1"/>
  <c r="M15" i="1" s="1"/>
  <c r="K13" i="1"/>
  <c r="M13" i="1" s="1"/>
  <c r="U13" i="1" s="1"/>
  <c r="K14" i="1"/>
  <c r="M14" i="1" s="1"/>
  <c r="U14" i="1" s="1"/>
  <c r="W32" i="1"/>
  <c r="M32" i="1"/>
  <c r="M16" i="1"/>
  <c r="W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美鈴</author>
  </authors>
  <commentList>
    <comment ref="L13" authorId="0" shapeId="0" xr:uid="{28A5ED09-B2D8-4F7B-A3C2-6FBFDD6883E4}">
      <text>
        <r>
          <rPr>
            <b/>
            <sz val="9"/>
            <color indexed="81"/>
            <rFont val="MS P ゴシック"/>
            <family val="3"/>
            <charset val="128"/>
          </rPr>
          <t>5,000L×95円</t>
        </r>
        <r>
          <rPr>
            <sz val="9"/>
            <color indexed="81"/>
            <rFont val="MS P ゴシック"/>
            <family val="3"/>
            <charset val="128"/>
          </rPr>
          <t xml:space="preserve">
</t>
        </r>
      </text>
    </comment>
  </commentList>
</comments>
</file>

<file path=xl/sharedStrings.xml><?xml version="1.0" encoding="utf-8"?>
<sst xmlns="http://schemas.openxmlformats.org/spreadsheetml/2006/main" count="96" uniqueCount="62">
  <si>
    <t>既済払済み数量（7,000L）</t>
    <phoneticPr fontId="2"/>
  </si>
  <si>
    <t>② 　受注者　購入価格
（税込み）</t>
    <phoneticPr fontId="2"/>
  </si>
  <si>
    <t>③　発注者　実勢価格
（物価資料価格：税抜き）</t>
    <phoneticPr fontId="2"/>
  </si>
  <si>
    <t>軽油</t>
    <rPh sb="0" eb="2">
      <t>ケイユ</t>
    </rPh>
    <phoneticPr fontId="2"/>
  </si>
  <si>
    <t>購入数量（証明済み）</t>
    <rPh sb="0" eb="4">
      <t>コウニュウスウリョウ</t>
    </rPh>
    <rPh sb="5" eb="7">
      <t>ショウメイ</t>
    </rPh>
    <rPh sb="7" eb="8">
      <t>ズ</t>
    </rPh>
    <phoneticPr fontId="2"/>
  </si>
  <si>
    <t>購入数量
（未証明）</t>
    <rPh sb="0" eb="4">
      <t>コウニュウスウリョウ</t>
    </rPh>
    <rPh sb="6" eb="9">
      <t>ミショウメイ</t>
    </rPh>
    <phoneticPr fontId="2"/>
  </si>
  <si>
    <t>購入数量
合計</t>
    <rPh sb="0" eb="4">
      <t>コウニュウスウリョウ</t>
    </rPh>
    <rPh sb="5" eb="7">
      <t>ゴウケイ</t>
    </rPh>
    <phoneticPr fontId="2"/>
  </si>
  <si>
    <t>発注者　スライド単価　p’</t>
    <phoneticPr fontId="2"/>
  </si>
  <si>
    <t>計</t>
    <rPh sb="0" eb="1">
      <t>ケイ</t>
    </rPh>
    <phoneticPr fontId="2"/>
  </si>
  <si>
    <r>
      <rPr>
        <sz val="12"/>
        <color rgb="FF0070C0"/>
        <rFont val="ＭＳ Ｐゴシック"/>
        <family val="3"/>
        <charset val="128"/>
      </rPr>
      <t>① 　受注者　購入数量</t>
    </r>
    <r>
      <rPr>
        <sz val="12"/>
        <color theme="1"/>
        <rFont val="ＭＳ Ｐゴシック"/>
        <family val="3"/>
        <charset val="128"/>
      </rPr>
      <t>　に対する　設計数量（積算システムによる４～９月分の数量） ＝　56,000 L</t>
    </r>
    <phoneticPr fontId="2"/>
  </si>
  <si>
    <r>
      <rPr>
        <sz val="12"/>
        <color rgb="FFFF00FF"/>
        <rFont val="ＭＳ Ｐゴシック"/>
        <family val="3"/>
        <charset val="128"/>
      </rPr>
      <t>①’　受注者　購入数量</t>
    </r>
    <r>
      <rPr>
        <sz val="12"/>
        <color theme="1"/>
        <rFont val="ＭＳ Ｐゴシック"/>
        <family val="3"/>
        <charset val="128"/>
      </rPr>
      <t>　に対する　設計数量（運用マニュアルによる算出値）　　　　 ＝　4,000 L</t>
    </r>
    <phoneticPr fontId="2"/>
  </si>
  <si>
    <r>
      <rPr>
        <sz val="12"/>
        <color rgb="FF0070C0"/>
        <rFont val="ＭＳ Ｐゴシック"/>
        <family val="3"/>
        <charset val="128"/>
      </rPr>
      <t>① 　受注者　購入数量</t>
    </r>
    <r>
      <rPr>
        <sz val="12"/>
        <color theme="1"/>
        <rFont val="ＭＳ Ｐゴシック"/>
        <family val="3"/>
        <charset val="128"/>
      </rPr>
      <t xml:space="preserve">
（現場内建設機械に係る数量）</t>
    </r>
    <phoneticPr fontId="2"/>
  </si>
  <si>
    <r>
      <rPr>
        <sz val="12"/>
        <color rgb="FFFF00FF"/>
        <rFont val="ＭＳ Ｐゴシック"/>
        <family val="3"/>
        <charset val="128"/>
      </rPr>
      <t>①’　受注者　購入数量</t>
    </r>
    <r>
      <rPr>
        <sz val="12"/>
        <color theme="1"/>
        <rFont val="ＭＳ Ｐゴシック"/>
        <family val="3"/>
        <charset val="128"/>
      </rPr>
      <t xml:space="preserve">
（敷材運搬に係る数量）</t>
    </r>
    <phoneticPr fontId="2"/>
  </si>
  <si>
    <r>
      <t xml:space="preserve">受注者　購入金額
</t>
    </r>
    <r>
      <rPr>
        <sz val="12"/>
        <color rgb="FFFF00FF"/>
        <rFont val="ＭＳ Ｐゴシック"/>
        <family val="3"/>
        <charset val="128"/>
      </rPr>
      <t>①’</t>
    </r>
    <r>
      <rPr>
        <sz val="12"/>
        <color theme="1"/>
        <rFont val="ＭＳ Ｐゴシック"/>
        <family val="3"/>
        <charset val="128"/>
      </rPr>
      <t xml:space="preserve"> × ②</t>
    </r>
    <phoneticPr fontId="2"/>
  </si>
  <si>
    <r>
      <t xml:space="preserve">受注者　購入金額
</t>
    </r>
    <r>
      <rPr>
        <sz val="12"/>
        <color rgb="FF0070C0"/>
        <rFont val="ＭＳ Ｐゴシック"/>
        <family val="3"/>
        <charset val="128"/>
      </rPr>
      <t xml:space="preserve">① </t>
    </r>
    <r>
      <rPr>
        <sz val="12"/>
        <color theme="1"/>
        <rFont val="ＭＳ Ｐゴシック"/>
        <family val="3"/>
        <charset val="128"/>
      </rPr>
      <t>× ②</t>
    </r>
    <phoneticPr fontId="2"/>
  </si>
  <si>
    <r>
      <t xml:space="preserve">発注者　実勢金額
（ </t>
    </r>
    <r>
      <rPr>
        <sz val="12"/>
        <color rgb="FF0070C0"/>
        <rFont val="ＭＳ Ｐゴシック"/>
        <family val="3"/>
        <charset val="128"/>
      </rPr>
      <t>①</t>
    </r>
    <r>
      <rPr>
        <sz val="12"/>
        <color theme="1"/>
        <rFont val="ＭＳ Ｐゴシック"/>
        <family val="3"/>
        <charset val="128"/>
      </rPr>
      <t xml:space="preserve"> + </t>
    </r>
    <r>
      <rPr>
        <sz val="12"/>
        <color rgb="FFFF00FF"/>
        <rFont val="ＭＳ Ｐゴシック"/>
        <family val="3"/>
        <charset val="128"/>
      </rPr>
      <t>①’</t>
    </r>
    <r>
      <rPr>
        <sz val="12"/>
        <color theme="1"/>
        <rFont val="ＭＳ Ｐゴシック"/>
        <family val="3"/>
        <charset val="128"/>
      </rPr>
      <t xml:space="preserve"> ）× ③</t>
    </r>
    <phoneticPr fontId="2"/>
  </si>
  <si>
    <t>-</t>
    <phoneticPr fontId="2"/>
  </si>
  <si>
    <t>p’ = Σ（ 購入数量 × 実勢価格 ） ÷ 購入数量 ＝ 5,890,000 ÷（55,000 + 3,000 ）＝</t>
    <phoneticPr fontId="2"/>
  </si>
  <si>
    <t>ガソリン</t>
    <phoneticPr fontId="2"/>
  </si>
  <si>
    <t>既済払済み数量（1,400L）</t>
    <phoneticPr fontId="2"/>
  </si>
  <si>
    <r>
      <rPr>
        <sz val="12"/>
        <color rgb="FF0070C0"/>
        <rFont val="ＭＳ Ｐゴシック"/>
        <family val="3"/>
        <charset val="128"/>
      </rPr>
      <t>① 　受注者　購入数量</t>
    </r>
    <r>
      <rPr>
        <sz val="12"/>
        <color theme="1"/>
        <rFont val="ＭＳ Ｐゴシック"/>
        <family val="3"/>
        <charset val="128"/>
      </rPr>
      <t>　に対する　設計数量（積算システムによる４～９月分の数量） ＝　8,000 L</t>
    </r>
    <phoneticPr fontId="2"/>
  </si>
  <si>
    <r>
      <rPr>
        <sz val="12"/>
        <color rgb="FFFF00FF"/>
        <rFont val="ＭＳ Ｐゴシック"/>
        <family val="3"/>
        <charset val="128"/>
      </rPr>
      <t>①’　受注者　購入数量</t>
    </r>
    <r>
      <rPr>
        <sz val="12"/>
        <color theme="1"/>
        <rFont val="ＭＳ Ｐゴシック"/>
        <family val="3"/>
        <charset val="128"/>
      </rPr>
      <t>　に対する　設計数量（運用マニュアルによる算出値）　　　　 ＝　1,000 L</t>
    </r>
    <phoneticPr fontId="2"/>
  </si>
  <si>
    <t>p’ = Σ（ 購入数量 × 実勢価格 ） ÷ 購入数量 ＝ 1,670,000 ÷（10,000 + 2,000 ）＝</t>
    <phoneticPr fontId="2"/>
  </si>
  <si>
    <t>【スライド額の算出】</t>
    <phoneticPr fontId="2"/>
  </si>
  <si>
    <t>単品スライド対象の請負代金額</t>
    <rPh sb="0" eb="2">
      <t>タンピン</t>
    </rPh>
    <rPh sb="6" eb="8">
      <t>タイショウ</t>
    </rPh>
    <rPh sb="9" eb="11">
      <t>ウケオイ</t>
    </rPh>
    <rPh sb="11" eb="14">
      <t>ダイキンガク</t>
    </rPh>
    <phoneticPr fontId="2"/>
  </si>
  <si>
    <t>P</t>
    <phoneticPr fontId="2"/>
  </si>
  <si>
    <t>落札率</t>
    <rPh sb="0" eb="3">
      <t>ラクサツリツ</t>
    </rPh>
    <phoneticPr fontId="2"/>
  </si>
  <si>
    <t>k</t>
    <phoneticPr fontId="2"/>
  </si>
  <si>
    <t>当所設計単価</t>
    <rPh sb="0" eb="2">
      <t>トウショ</t>
    </rPh>
    <rPh sb="2" eb="6">
      <t>セッケイタンカ</t>
    </rPh>
    <phoneticPr fontId="2"/>
  </si>
  <si>
    <t>発注者　スライド単価</t>
    <rPh sb="0" eb="3">
      <t>ハッチュウシャ</t>
    </rPh>
    <rPh sb="8" eb="10">
      <t>タンカ</t>
    </rPh>
    <phoneticPr fontId="2"/>
  </si>
  <si>
    <t>p’</t>
    <phoneticPr fontId="2"/>
  </si>
  <si>
    <t>p</t>
    <phoneticPr fontId="2"/>
  </si>
  <si>
    <t>M変更・油（発注者）</t>
    <rPh sb="1" eb="3">
      <t>ヘンコウ</t>
    </rPh>
    <rPh sb="4" eb="5">
      <t>ユ</t>
    </rPh>
    <rPh sb="6" eb="9">
      <t>ハッチュウシャ</t>
    </rPh>
    <phoneticPr fontId="2"/>
  </si>
  <si>
    <t>M変更・油（受注者）</t>
    <rPh sb="1" eb="3">
      <t>ヘンコウ</t>
    </rPh>
    <rPh sb="4" eb="5">
      <t>ユ</t>
    </rPh>
    <rPh sb="6" eb="9">
      <t>ジュチュウシャ</t>
    </rPh>
    <phoneticPr fontId="2"/>
  </si>
  <si>
    <t>M当初・油（発注者）</t>
    <rPh sb="1" eb="3">
      <t>トウショ</t>
    </rPh>
    <rPh sb="4" eb="5">
      <t>ユ</t>
    </rPh>
    <rPh sb="6" eb="9">
      <t>ハッチュウシャ</t>
    </rPh>
    <phoneticPr fontId="2"/>
  </si>
  <si>
    <t>変更額　油</t>
    <rPh sb="0" eb="3">
      <t>ヘンコウガク</t>
    </rPh>
    <rPh sb="4" eb="5">
      <t>ユ</t>
    </rPh>
    <phoneticPr fontId="2"/>
  </si>
  <si>
    <t>単品スライド額</t>
    <rPh sb="0" eb="2">
      <t>タンピン</t>
    </rPh>
    <rPh sb="6" eb="7">
      <t>ガク</t>
    </rPh>
    <phoneticPr fontId="2"/>
  </si>
  <si>
    <t>S</t>
    <phoneticPr fontId="2"/>
  </si>
  <si>
    <t>単品スライド額（税抜き）</t>
    <rPh sb="0" eb="2">
      <t>タンピン</t>
    </rPh>
    <rPh sb="6" eb="7">
      <t>ガク</t>
    </rPh>
    <rPh sb="8" eb="10">
      <t>ゼイヌ</t>
    </rPh>
    <phoneticPr fontId="2"/>
  </si>
  <si>
    <t>S’</t>
    <phoneticPr fontId="2"/>
  </si>
  <si>
    <t>単品スライド額（税込み）</t>
    <rPh sb="0" eb="2">
      <t>タンピン</t>
    </rPh>
    <rPh sb="6" eb="7">
      <t>ガク</t>
    </rPh>
    <rPh sb="8" eb="10">
      <t>ゼイコ</t>
    </rPh>
    <phoneticPr fontId="2"/>
  </si>
  <si>
    <t>円（税込み）</t>
    <rPh sb="0" eb="1">
      <t>エン</t>
    </rPh>
    <rPh sb="2" eb="4">
      <t>ゼイコ</t>
    </rPh>
    <phoneticPr fontId="2"/>
  </si>
  <si>
    <t>％</t>
    <phoneticPr fontId="2"/>
  </si>
  <si>
    <t>軽油：</t>
    <rPh sb="0" eb="2">
      <t>ケイユ</t>
    </rPh>
    <phoneticPr fontId="2"/>
  </si>
  <si>
    <t>円</t>
    <rPh sb="0" eb="1">
      <t>エン</t>
    </rPh>
    <phoneticPr fontId="2"/>
  </si>
  <si>
    <t>ガソリン：</t>
    <phoneticPr fontId="2"/>
  </si>
  <si>
    <t>［80×（55,000＋3,000）＋110×（8,000+1,000）］×0.9×1.1＝5,573,000</t>
    <phoneticPr fontId="2"/>
  </si>
  <si>
    <t>［102×（55,000＋3,000）＋139×（8,000+1,000）］×0.9×1.1＝7,095,330</t>
    <phoneticPr fontId="2"/>
  </si>
  <si>
    <t>5,770,000＋1,271,200＝7,041,200</t>
    <phoneticPr fontId="2"/>
  </si>
  <si>
    <t>7,041,200－5,573,000＝</t>
    <phoneticPr fontId="2"/>
  </si>
  <si>
    <t>1,467,500－50,000,000×1％＝</t>
    <phoneticPr fontId="2"/>
  </si>
  <si>
    <t>×100/110＝</t>
    <phoneticPr fontId="2"/>
  </si>
  <si>
    <t>≒</t>
    <phoneticPr fontId="2"/>
  </si>
  <si>
    <t>×1.1＝</t>
    <phoneticPr fontId="2"/>
  </si>
  <si>
    <t>※単品スライド対象の請負代金額（Ｐ）に対して、１％以上の変動有り</t>
    <phoneticPr fontId="2"/>
  </si>
  <si>
    <t>※Ｓ　＝　変動額　油　－　Ｐ×１％</t>
    <phoneticPr fontId="2"/>
  </si>
  <si>
    <t>※部分払いの対象となった出来形部分に 相応する請負代金相当額を除く</t>
    <phoneticPr fontId="2"/>
  </si>
  <si>
    <t>＝</t>
    <phoneticPr fontId="2"/>
  </si>
  <si>
    <t>＞</t>
    <phoneticPr fontId="2"/>
  </si>
  <si>
    <t>単品スライド（燃料油）</t>
    <rPh sb="0" eb="2">
      <t>タンピン</t>
    </rPh>
    <rPh sb="7" eb="10">
      <t>ネンリョウユ</t>
    </rPh>
    <phoneticPr fontId="2"/>
  </si>
  <si>
    <t>（軽油+ガソリン）の計算例</t>
    <rPh sb="1" eb="3">
      <t>ケイユ</t>
    </rPh>
    <rPh sb="10" eb="13">
      <t>ケイサンレイ</t>
    </rPh>
    <phoneticPr fontId="2"/>
  </si>
  <si>
    <t>（千円未満切り捨て）</t>
    <rPh sb="1" eb="2">
      <t>セン</t>
    </rPh>
    <rPh sb="2" eb="3">
      <t>エン</t>
    </rPh>
    <rPh sb="3" eb="5">
      <t>ミマン</t>
    </rPh>
    <rPh sb="5" eb="6">
      <t>キ</t>
    </rPh>
    <rPh sb="7" eb="8">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</si>
</sst>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4" formatCode="General\ &quot;月&quot;"/>
    <numFmt numFmtId="186" formatCode="0_ "/>
  </numFmts>
  <fonts count="10">
    <font>
      <sz val="11"/>
      <color theme="1"/>
      <name val="Yu Gothic"/>
      <family val="2"/>
      <scheme val="minor"/>
    </font>
    <font>
      <sz val="11"/>
      <color theme="1"/>
      <name val="Yu Gothic"/>
      <family val="2"/>
      <scheme val="minor"/>
    </font>
    <font>
      <sz val="6"/>
      <name val="Yu Gothic"/>
      <family val="3"/>
      <charset val="128"/>
      <scheme val="minor"/>
    </font>
    <font>
      <sz val="12"/>
      <color theme="1"/>
      <name val="ＭＳ Ｐゴシック"/>
      <family val="3"/>
      <charset val="128"/>
    </font>
    <font>
      <sz val="12"/>
      <color rgb="FF0070C0"/>
      <name val="ＭＳ Ｐゴシック"/>
      <family val="3"/>
      <charset val="128"/>
    </font>
    <font>
      <sz val="12"/>
      <color rgb="FFFF00FF"/>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b/>
      <sz val="14"/>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CCFFFF"/>
        <bgColor indexed="64"/>
      </patternFill>
    </fill>
    <fill>
      <patternFill patternType="solid">
        <fgColor rgb="FFFFCC99"/>
        <bgColor indexed="64"/>
      </patternFill>
    </fill>
    <fill>
      <patternFill patternType="solid">
        <fgColor rgb="FF00B0F0"/>
        <bgColor indexed="64"/>
      </patternFill>
    </fill>
    <fill>
      <patternFill patternType="solid">
        <fgColor rgb="FFFF66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63">
    <xf numFmtId="0" fontId="0" fillId="0" borderId="0" xfId="0"/>
    <xf numFmtId="0" fontId="3" fillId="0" borderId="0" xfId="0" applyFont="1"/>
    <xf numFmtId="3" fontId="3" fillId="0" borderId="0" xfId="0" applyNumberFormat="1" applyFont="1"/>
    <xf numFmtId="0" fontId="3" fillId="0" borderId="1" xfId="0" applyFont="1" applyBorder="1"/>
    <xf numFmtId="0" fontId="3" fillId="0" borderId="1" xfId="0" applyFont="1" applyBorder="1" applyAlignment="1"/>
    <xf numFmtId="0" fontId="3" fillId="0" borderId="1" xfId="0" applyFont="1" applyBorder="1" applyAlignment="1">
      <alignment horizontal="centerContinuous"/>
    </xf>
    <xf numFmtId="38" fontId="3" fillId="0" borderId="1" xfId="1" applyNumberFormat="1" applyFont="1" applyBorder="1" applyAlignment="1"/>
    <xf numFmtId="38" fontId="3" fillId="0" borderId="1" xfId="0" applyNumberFormat="1" applyFont="1" applyBorder="1"/>
    <xf numFmtId="38" fontId="3" fillId="2" borderId="1" xfId="0" applyNumberFormat="1" applyFont="1" applyFill="1" applyBorder="1"/>
    <xf numFmtId="184" fontId="3" fillId="3" borderId="1" xfId="0" applyNumberFormat="1" applyFont="1" applyFill="1" applyBorder="1" applyAlignment="1">
      <alignment horizontal="center"/>
    </xf>
    <xf numFmtId="186" fontId="3" fillId="3" borderId="1" xfId="0" applyNumberFormat="1" applyFont="1" applyFill="1" applyBorder="1" applyAlignment="1">
      <alignment vertical="center"/>
    </xf>
    <xf numFmtId="186" fontId="3" fillId="3" borderId="1" xfId="0" applyNumberFormat="1" applyFont="1" applyFill="1" applyBorder="1"/>
    <xf numFmtId="0" fontId="3" fillId="0" borderId="1" xfId="0" applyFont="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38" fontId="3" fillId="4" borderId="1" xfId="1" applyNumberFormat="1" applyFont="1" applyFill="1" applyBorder="1" applyAlignment="1"/>
    <xf numFmtId="186" fontId="3" fillId="4" borderId="1" xfId="0" applyNumberFormat="1" applyFont="1" applyFill="1" applyBorder="1" applyAlignment="1">
      <alignment horizontal="right"/>
    </xf>
    <xf numFmtId="184" fontId="3" fillId="4" borderId="1" xfId="0" applyNumberFormat="1" applyFont="1" applyFill="1" applyBorder="1" applyAlignment="1">
      <alignment horizontal="center"/>
    </xf>
    <xf numFmtId="0" fontId="3" fillId="4" borderId="1" xfId="0" applyFont="1" applyFill="1" applyBorder="1" applyAlignment="1">
      <alignment horizontal="centerContinuous"/>
    </xf>
    <xf numFmtId="0" fontId="3" fillId="4" borderId="1" xfId="0" applyFont="1" applyFill="1" applyBorder="1"/>
    <xf numFmtId="186" fontId="3" fillId="4" borderId="2" xfId="0" applyNumberFormat="1" applyFont="1" applyFill="1" applyBorder="1" applyAlignment="1">
      <alignment horizontal="right"/>
    </xf>
    <xf numFmtId="0" fontId="0" fillId="4" borderId="3" xfId="0" applyFill="1" applyBorder="1" applyAlignment="1">
      <alignment horizontal="right"/>
    </xf>
    <xf numFmtId="0" fontId="0" fillId="4" borderId="4" xfId="0" applyFill="1" applyBorder="1" applyAlignment="1">
      <alignment horizontal="right"/>
    </xf>
    <xf numFmtId="0" fontId="3" fillId="0" borderId="1" xfId="0" applyFont="1" applyBorder="1" applyAlignment="1">
      <alignment horizontal="center" wrapText="1"/>
    </xf>
    <xf numFmtId="38" fontId="4" fillId="4" borderId="1" xfId="0" applyNumberFormat="1" applyFont="1" applyFill="1" applyBorder="1"/>
    <xf numFmtId="38" fontId="5" fillId="4" borderId="1" xfId="0" applyNumberFormat="1" applyFont="1" applyFill="1" applyBorder="1"/>
    <xf numFmtId="38" fontId="3" fillId="4" borderId="1" xfId="0" applyNumberFormat="1" applyFont="1" applyFill="1" applyBorder="1"/>
    <xf numFmtId="0" fontId="3" fillId="5" borderId="1" xfId="0" applyFont="1" applyFill="1" applyBorder="1" applyAlignment="1">
      <alignment horizontal="centerContinuous"/>
    </xf>
    <xf numFmtId="184" fontId="3" fillId="5" borderId="1" xfId="0" applyNumberFormat="1" applyFont="1" applyFill="1" applyBorder="1" applyAlignment="1">
      <alignment horizontal="center"/>
    </xf>
    <xf numFmtId="38" fontId="3" fillId="5" borderId="1" xfId="0" applyNumberFormat="1" applyFont="1" applyFill="1" applyBorder="1"/>
    <xf numFmtId="0" fontId="3" fillId="6" borderId="1" xfId="0" applyFont="1" applyFill="1" applyBorder="1" applyAlignment="1">
      <alignment horizontal="center" wrapText="1"/>
    </xf>
    <xf numFmtId="0" fontId="0" fillId="6" borderId="1" xfId="0" applyFill="1" applyBorder="1" applyAlignment="1">
      <alignment horizontal="center"/>
    </xf>
    <xf numFmtId="38" fontId="3" fillId="6" borderId="1" xfId="1" applyFont="1" applyFill="1" applyBorder="1" applyAlignment="1"/>
    <xf numFmtId="0" fontId="3" fillId="6" borderId="1" xfId="0" applyFont="1" applyFill="1" applyBorder="1" applyAlignment="1">
      <alignment horizontal="right"/>
    </xf>
    <xf numFmtId="0" fontId="3" fillId="6" borderId="1" xfId="0" applyFont="1" applyFill="1" applyBorder="1" applyAlignment="1">
      <alignment horizontal="center"/>
    </xf>
    <xf numFmtId="38" fontId="3" fillId="6" borderId="1" xfId="0" applyNumberFormat="1" applyFont="1" applyFill="1" applyBorder="1"/>
    <xf numFmtId="0" fontId="3" fillId="0" borderId="5" xfId="0" applyFont="1" applyBorder="1"/>
    <xf numFmtId="38" fontId="3" fillId="7" borderId="1" xfId="1" applyFont="1" applyFill="1" applyBorder="1" applyAlignment="1"/>
    <xf numFmtId="0" fontId="3" fillId="8" borderId="1" xfId="0" applyFont="1" applyFill="1" applyBorder="1" applyAlignment="1">
      <alignment horizontal="center" wrapText="1"/>
    </xf>
    <xf numFmtId="0" fontId="0" fillId="8" borderId="1" xfId="0" applyFill="1" applyBorder="1" applyAlignment="1">
      <alignment horizontal="center"/>
    </xf>
    <xf numFmtId="0" fontId="3" fillId="4" borderId="0" xfId="0" applyFont="1" applyFill="1"/>
    <xf numFmtId="0" fontId="3" fillId="0" borderId="2" xfId="0" applyFont="1" applyBorder="1"/>
    <xf numFmtId="0" fontId="3" fillId="0" borderId="3" xfId="0" applyFont="1" applyBorder="1"/>
    <xf numFmtId="0" fontId="3" fillId="0" borderId="4" xfId="0" applyFont="1" applyBorder="1"/>
    <xf numFmtId="0" fontId="3" fillId="4" borderId="3" xfId="0" applyFont="1" applyFill="1" applyBorder="1"/>
    <xf numFmtId="0" fontId="3" fillId="4" borderId="3" xfId="0" applyFont="1" applyFill="1" applyBorder="1" applyAlignment="1">
      <alignment horizontal="left" indent="1"/>
    </xf>
    <xf numFmtId="3" fontId="3" fillId="4" borderId="3" xfId="0" applyNumberFormat="1" applyFont="1" applyFill="1" applyBorder="1"/>
    <xf numFmtId="38" fontId="3" fillId="0" borderId="3" xfId="1" applyFont="1" applyBorder="1" applyAlignment="1"/>
    <xf numFmtId="38" fontId="3" fillId="0" borderId="3" xfId="0" applyNumberFormat="1" applyFont="1" applyBorder="1"/>
    <xf numFmtId="0" fontId="3" fillId="4" borderId="0" xfId="0" applyFont="1" applyFill="1" applyAlignment="1">
      <alignment horizontal="center"/>
    </xf>
    <xf numFmtId="38" fontId="3" fillId="2" borderId="6" xfId="0" applyNumberFormat="1" applyFont="1" applyFill="1" applyBorder="1" applyAlignment="1">
      <alignment horizontal="center" vertical="center"/>
    </xf>
    <xf numFmtId="0" fontId="0" fillId="2" borderId="7" xfId="0" applyFill="1" applyBorder="1" applyAlignment="1">
      <alignment horizontal="center" vertical="center"/>
    </xf>
    <xf numFmtId="0" fontId="3" fillId="0" borderId="2" xfId="0" applyFont="1" applyBorder="1" applyAlignment="1">
      <alignment horizontal="centerContinuous"/>
    </xf>
    <xf numFmtId="0" fontId="3" fillId="0" borderId="2" xfId="0" applyFont="1" applyBorder="1" applyAlignment="1">
      <alignment horizontal="center"/>
    </xf>
    <xf numFmtId="0" fontId="3" fillId="4" borderId="4" xfId="0" applyFont="1" applyFill="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4" borderId="3" xfId="1" applyFont="1" applyFill="1" applyBorder="1" applyAlignment="1">
      <alignment vertical="center"/>
    </xf>
    <xf numFmtId="0" fontId="0" fillId="4" borderId="3" xfId="0" applyFill="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9" fillId="0" borderId="0" xfId="0" applyFont="1"/>
  </cellXfs>
  <cellStyles count="4">
    <cellStyle name="桁区切り" xfId="1" builtinId="6"/>
    <cellStyle name="桁区切り 2" xfId="3" xr:uid="{5D85DA6E-776A-41E1-88D1-7DA6C67F24AB}"/>
    <cellStyle name="標準" xfId="0" builtinId="0"/>
    <cellStyle name="標準 2" xfId="2" xr:uid="{549C3A0D-D274-40DA-A59C-C93F29A89899}"/>
  </cellStyles>
  <dxfs count="0"/>
  <tableStyles count="0" defaultTableStyle="TableStyleMedium2" defaultPivotStyle="PivotStyleLight16"/>
  <colors>
    <mruColors>
      <color rgb="FFCCFFCC"/>
      <color rgb="FFFFFF99"/>
      <color rgb="FFFF6699"/>
      <color rgb="FFFFCCFF"/>
      <color rgb="FFFFCC99"/>
      <color rgb="FFCCFFFF"/>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28574</xdr:colOff>
      <xdr:row>8</xdr:row>
      <xdr:rowOff>57150</xdr:rowOff>
    </xdr:from>
    <xdr:to>
      <xdr:col>12</xdr:col>
      <xdr:colOff>161925</xdr:colOff>
      <xdr:row>12</xdr:row>
      <xdr:rowOff>0</xdr:rowOff>
    </xdr:to>
    <xdr:sp macro="" textlink="">
      <xdr:nvSpPr>
        <xdr:cNvPr id="2" name="右中かっこ 1">
          <a:extLst>
            <a:ext uri="{FF2B5EF4-FFF2-40B4-BE49-F238E27FC236}">
              <a16:creationId xmlns:a16="http://schemas.microsoft.com/office/drawing/2014/main" id="{DB5BFA31-E578-4EAD-B448-56E5A55CABA0}"/>
            </a:ext>
          </a:extLst>
        </xdr:cNvPr>
        <xdr:cNvSpPr/>
      </xdr:nvSpPr>
      <xdr:spPr>
        <a:xfrm>
          <a:off x="12630149" y="962025"/>
          <a:ext cx="133351" cy="1390650"/>
        </a:xfrm>
        <a:prstGeom prst="rightBrace">
          <a:avLst>
            <a:gd name="adj1" fmla="val 8333"/>
            <a:gd name="adj2" fmla="val 8219"/>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8</xdr:row>
      <xdr:rowOff>66675</xdr:rowOff>
    </xdr:from>
    <xdr:to>
      <xdr:col>10</xdr:col>
      <xdr:colOff>304801</xdr:colOff>
      <xdr:row>12</xdr:row>
      <xdr:rowOff>9525</xdr:rowOff>
    </xdr:to>
    <xdr:sp macro="" textlink="">
      <xdr:nvSpPr>
        <xdr:cNvPr id="3" name="右中かっこ 2">
          <a:extLst>
            <a:ext uri="{FF2B5EF4-FFF2-40B4-BE49-F238E27FC236}">
              <a16:creationId xmlns:a16="http://schemas.microsoft.com/office/drawing/2014/main" id="{0E70C5ED-C3A2-4F1C-96A8-788416207DF8}"/>
            </a:ext>
          </a:extLst>
        </xdr:cNvPr>
        <xdr:cNvSpPr/>
      </xdr:nvSpPr>
      <xdr:spPr>
        <a:xfrm>
          <a:off x="11029950" y="971550"/>
          <a:ext cx="238126" cy="1390650"/>
        </a:xfrm>
        <a:prstGeom prst="rightBrace">
          <a:avLst>
            <a:gd name="adj1" fmla="val 8333"/>
            <a:gd name="adj2" fmla="val 73288"/>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352425</xdr:colOff>
      <xdr:row>2</xdr:row>
      <xdr:rowOff>171452</xdr:rowOff>
    </xdr:from>
    <xdr:ext cx="5743576" cy="714374"/>
    <xdr:sp macro="" textlink="">
      <xdr:nvSpPr>
        <xdr:cNvPr id="4" name="テキスト ボックス 3">
          <a:extLst>
            <a:ext uri="{FF2B5EF4-FFF2-40B4-BE49-F238E27FC236}">
              <a16:creationId xmlns:a16="http://schemas.microsoft.com/office/drawing/2014/main" id="{D16B4BCB-CB23-40A8-8ED3-7E62760FEF03}"/>
            </a:ext>
          </a:extLst>
        </xdr:cNvPr>
        <xdr:cNvSpPr txBox="1"/>
      </xdr:nvSpPr>
      <xdr:spPr>
        <a:xfrm>
          <a:off x="11487150" y="609602"/>
          <a:ext cx="5743576" cy="714374"/>
        </a:xfrm>
        <a:prstGeom prst="rect">
          <a:avLst/>
        </a:prstGeom>
        <a:solidFill>
          <a:srgbClr val="FFCC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① ： 未証明の購入数量（現場場内建設機械に係る数量）</a:t>
          </a:r>
        </a:p>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②③ ： 契約月の翌月～工期末の前々月の実勢価格の平均値</a:t>
          </a:r>
        </a:p>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（計算例の場合は、２月～７月の実勢価格の平均値）とし、甲・乙とも同単価を計上すること。</a:t>
          </a:r>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57151</xdr:colOff>
      <xdr:row>8</xdr:row>
      <xdr:rowOff>95250</xdr:rowOff>
    </xdr:from>
    <xdr:ext cx="4429124" cy="266700"/>
    <xdr:sp macro="" textlink="">
      <xdr:nvSpPr>
        <xdr:cNvPr id="5" name="テキスト ボックス 4">
          <a:extLst>
            <a:ext uri="{FF2B5EF4-FFF2-40B4-BE49-F238E27FC236}">
              <a16:creationId xmlns:a16="http://schemas.microsoft.com/office/drawing/2014/main" id="{D9C41542-3D82-4A73-89E1-374EC67DE8B1}"/>
            </a:ext>
          </a:extLst>
        </xdr:cNvPr>
        <xdr:cNvSpPr txBox="1"/>
      </xdr:nvSpPr>
      <xdr:spPr>
        <a:xfrm>
          <a:off x="11877676" y="1619250"/>
          <a:ext cx="4429124" cy="266700"/>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対象数量（積算システムの数量と購入数量の小さい方）＝ ５５</a:t>
          </a:r>
          <a:r>
            <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０００ Ｌ</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323850</xdr:colOff>
      <xdr:row>4</xdr:row>
      <xdr:rowOff>166689</xdr:rowOff>
    </xdr:from>
    <xdr:to>
      <xdr:col>13</xdr:col>
      <xdr:colOff>352425</xdr:colOff>
      <xdr:row>8</xdr:row>
      <xdr:rowOff>142875</xdr:rowOff>
    </xdr:to>
    <xdr:cxnSp macro="">
      <xdr:nvCxnSpPr>
        <xdr:cNvPr id="7" name="直線矢印コネクタ 6">
          <a:extLst>
            <a:ext uri="{FF2B5EF4-FFF2-40B4-BE49-F238E27FC236}">
              <a16:creationId xmlns:a16="http://schemas.microsoft.com/office/drawing/2014/main" id="{F27D0EEB-7C85-4A54-A148-0F83BCBC7C00}"/>
            </a:ext>
          </a:extLst>
        </xdr:cNvPr>
        <xdr:cNvCxnSpPr>
          <a:stCxn id="4" idx="1"/>
        </xdr:cNvCxnSpPr>
      </xdr:nvCxnSpPr>
      <xdr:spPr>
        <a:xfrm flipH="1">
          <a:off x="10725150" y="966789"/>
          <a:ext cx="762000" cy="7000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38100</xdr:colOff>
      <xdr:row>9</xdr:row>
      <xdr:rowOff>104775</xdr:rowOff>
    </xdr:from>
    <xdr:ext cx="4448175" cy="266700"/>
    <xdr:sp macro="" textlink="">
      <xdr:nvSpPr>
        <xdr:cNvPr id="10" name="テキスト ボックス 9">
          <a:extLst>
            <a:ext uri="{FF2B5EF4-FFF2-40B4-BE49-F238E27FC236}">
              <a16:creationId xmlns:a16="http://schemas.microsoft.com/office/drawing/2014/main" id="{673A2F1F-5234-4559-BAB9-DD187AA3ED64}"/>
            </a:ext>
          </a:extLst>
        </xdr:cNvPr>
        <xdr:cNvSpPr txBox="1"/>
      </xdr:nvSpPr>
      <xdr:spPr>
        <a:xfrm>
          <a:off x="11858625" y="1990725"/>
          <a:ext cx="4448175" cy="266700"/>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対象数量（運用マニュアル算出値と購入数量の小さい方）＝ ３</a:t>
          </a:r>
          <a:r>
            <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０００ Ｌ</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295275</xdr:colOff>
      <xdr:row>14</xdr:row>
      <xdr:rowOff>285750</xdr:rowOff>
    </xdr:from>
    <xdr:ext cx="4371975" cy="866775"/>
    <xdr:sp macro="" textlink="">
      <xdr:nvSpPr>
        <xdr:cNvPr id="11" name="テキスト ボックス 10">
          <a:extLst>
            <a:ext uri="{FF2B5EF4-FFF2-40B4-BE49-F238E27FC236}">
              <a16:creationId xmlns:a16="http://schemas.microsoft.com/office/drawing/2014/main" id="{ED1A4A96-1483-4B8E-B0BF-42E770D7A548}"/>
            </a:ext>
          </a:extLst>
        </xdr:cNvPr>
        <xdr:cNvSpPr txBox="1"/>
      </xdr:nvSpPr>
      <xdr:spPr>
        <a:xfrm>
          <a:off x="11430000" y="3981450"/>
          <a:ext cx="4371975" cy="866775"/>
        </a:xfrm>
        <a:prstGeom prst="rect">
          <a:avLst/>
        </a:prstGeom>
        <a:solidFill>
          <a:srgbClr val="FFCC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① ： 証明済みの各月の購入数量（現場場内建設機械に係る数量</a:t>
          </a:r>
          <a:r>
            <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p>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①’： 証明済みの各月の購入数量（資機材運搬に係る数量）</a:t>
          </a:r>
        </a:p>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② ： 当該数量を購入した際の購入価格</a:t>
          </a:r>
        </a:p>
        <a:p>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③ ： 購入月の実勢価格（翌月の「物価資料等」の価格）</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495300</xdr:colOff>
      <xdr:row>11</xdr:row>
      <xdr:rowOff>14287</xdr:rowOff>
    </xdr:from>
    <xdr:to>
      <xdr:col>12</xdr:col>
      <xdr:colOff>390525</xdr:colOff>
      <xdr:row>16</xdr:row>
      <xdr:rowOff>142875</xdr:rowOff>
    </xdr:to>
    <xdr:cxnSp macro="">
      <xdr:nvCxnSpPr>
        <xdr:cNvPr id="12" name="直線矢印コネクタ 11">
          <a:extLst>
            <a:ext uri="{FF2B5EF4-FFF2-40B4-BE49-F238E27FC236}">
              <a16:creationId xmlns:a16="http://schemas.microsoft.com/office/drawing/2014/main" id="{6E176376-8DF3-4D80-851A-A2105D62A5E8}"/>
            </a:ext>
          </a:extLst>
        </xdr:cNvPr>
        <xdr:cNvCxnSpPr/>
      </xdr:nvCxnSpPr>
      <xdr:spPr>
        <a:xfrm flipH="1" flipV="1">
          <a:off x="11458575" y="2005012"/>
          <a:ext cx="1533525" cy="18145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390525</xdr:colOff>
      <xdr:row>16</xdr:row>
      <xdr:rowOff>119063</xdr:rowOff>
    </xdr:from>
    <xdr:to>
      <xdr:col>13</xdr:col>
      <xdr:colOff>295275</xdr:colOff>
      <xdr:row>16</xdr:row>
      <xdr:rowOff>123825</xdr:rowOff>
    </xdr:to>
    <xdr:cxnSp macro="">
      <xdr:nvCxnSpPr>
        <xdr:cNvPr id="15" name="直線コネクタ 14">
          <a:extLst>
            <a:ext uri="{FF2B5EF4-FFF2-40B4-BE49-F238E27FC236}">
              <a16:creationId xmlns:a16="http://schemas.microsoft.com/office/drawing/2014/main" id="{076B8035-78A6-476A-B2FF-04B1B3FEE4A3}"/>
            </a:ext>
          </a:extLst>
        </xdr:cNvPr>
        <xdr:cNvCxnSpPr>
          <a:endCxn id="11" idx="1"/>
        </xdr:cNvCxnSpPr>
      </xdr:nvCxnSpPr>
      <xdr:spPr>
        <a:xfrm flipV="1">
          <a:off x="10791825" y="4414838"/>
          <a:ext cx="638175" cy="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342901</xdr:colOff>
      <xdr:row>12</xdr:row>
      <xdr:rowOff>38100</xdr:rowOff>
    </xdr:from>
    <xdr:ext cx="3962400" cy="304800"/>
    <xdr:sp macro="" textlink="">
      <xdr:nvSpPr>
        <xdr:cNvPr id="17" name="テキスト ボックス 16">
          <a:extLst>
            <a:ext uri="{FF2B5EF4-FFF2-40B4-BE49-F238E27FC236}">
              <a16:creationId xmlns:a16="http://schemas.microsoft.com/office/drawing/2014/main" id="{AEC82F07-85EB-4F14-8AB6-444E31D682BB}"/>
            </a:ext>
          </a:extLst>
        </xdr:cNvPr>
        <xdr:cNvSpPr txBox="1"/>
      </xdr:nvSpPr>
      <xdr:spPr>
        <a:xfrm>
          <a:off x="11477626" y="3009900"/>
          <a:ext cx="3962400" cy="304800"/>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a:t>
          </a:r>
          <a:r>
            <a:rPr lang="en-US" altLang="ja-JP" sz="1100" b="0" i="0" u="none" strike="noStrike" baseline="0">
              <a:solidFill>
                <a:srgbClr val="0070C0"/>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0070C0"/>
              </a:solidFill>
              <a:latin typeface="ＭＳ Ｐゴシック" panose="020B0600070205080204" pitchFamily="50" charset="-128"/>
              <a:ea typeface="ＭＳ Ｐゴシック" panose="020B0600070205080204" pitchFamily="50" charset="-128"/>
              <a:cs typeface="+mn-cs"/>
            </a:rPr>
            <a:t>購入数量 </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 </a:t>
          </a:r>
          <a:r>
            <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のため、受注者の購入金額を採用</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342901</xdr:colOff>
      <xdr:row>13</xdr:row>
      <xdr:rowOff>38100</xdr:rowOff>
    </xdr:from>
    <xdr:ext cx="3962399" cy="295275"/>
    <xdr:sp macro="" textlink="">
      <xdr:nvSpPr>
        <xdr:cNvPr id="18" name="テキスト ボックス 17">
          <a:extLst>
            <a:ext uri="{FF2B5EF4-FFF2-40B4-BE49-F238E27FC236}">
              <a16:creationId xmlns:a16="http://schemas.microsoft.com/office/drawing/2014/main" id="{0688D224-7ED9-428C-9BC9-6BB2B9EAC665}"/>
            </a:ext>
          </a:extLst>
        </xdr:cNvPr>
        <xdr:cNvSpPr txBox="1"/>
      </xdr:nvSpPr>
      <xdr:spPr>
        <a:xfrm>
          <a:off x="11477626" y="3371850"/>
          <a:ext cx="3962399" cy="295275"/>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FF00FF"/>
              </a:solidFill>
              <a:latin typeface="ＭＳ Ｐゴシック" panose="020B0600070205080204" pitchFamily="50" charset="-128"/>
              <a:ea typeface="ＭＳ Ｐゴシック" panose="020B0600070205080204" pitchFamily="50" charset="-128"/>
              <a:cs typeface="+mn-cs"/>
            </a:rPr>
            <a:t>購入数量 </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 </a:t>
          </a:r>
          <a:r>
            <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のため、受注者の購入金額を採用</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714376</xdr:colOff>
      <xdr:row>17</xdr:row>
      <xdr:rowOff>47625</xdr:rowOff>
    </xdr:from>
    <xdr:to>
      <xdr:col>4</xdr:col>
      <xdr:colOff>295275</xdr:colOff>
      <xdr:row>21</xdr:row>
      <xdr:rowOff>85725</xdr:rowOff>
    </xdr:to>
    <xdr:sp macro="" textlink="">
      <xdr:nvSpPr>
        <xdr:cNvPr id="19" name="吹き出し: 角を丸めた四角形 18">
          <a:extLst>
            <a:ext uri="{FF2B5EF4-FFF2-40B4-BE49-F238E27FC236}">
              <a16:creationId xmlns:a16="http://schemas.microsoft.com/office/drawing/2014/main" id="{13488A06-8D4F-48EA-90E9-C40EA7F1982D}"/>
            </a:ext>
          </a:extLst>
        </xdr:cNvPr>
        <xdr:cNvSpPr/>
      </xdr:nvSpPr>
      <xdr:spPr>
        <a:xfrm>
          <a:off x="714376" y="4524375"/>
          <a:ext cx="4114799" cy="762000"/>
        </a:xfrm>
        <a:prstGeom prst="wedgeRoundRectCallout">
          <a:avLst>
            <a:gd name="adj1" fmla="val 50034"/>
            <a:gd name="adj2" fmla="val -316651"/>
            <a:gd name="adj3" fmla="val 16667"/>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「現場場内建設機械に係る数量」と「資機材運搬に係る数量」について複数の申請があった場合は、各月毎に各々の購入数量と購入価格の加重平均による値を</a:t>
          </a:r>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【② </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受注者購入価格</a:t>
          </a:r>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とすること。</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10</xdr:col>
      <xdr:colOff>914400</xdr:colOff>
      <xdr:row>9</xdr:row>
      <xdr:rowOff>342900</xdr:rowOff>
    </xdr:from>
    <xdr:ext cx="466794" cy="275717"/>
    <xdr:sp macro="" textlink="">
      <xdr:nvSpPr>
        <xdr:cNvPr id="22" name="テキスト ボックス 21">
          <a:extLst>
            <a:ext uri="{FF2B5EF4-FFF2-40B4-BE49-F238E27FC236}">
              <a16:creationId xmlns:a16="http://schemas.microsoft.com/office/drawing/2014/main" id="{05E89E18-AD44-4655-8696-BD13B86F671A}"/>
            </a:ext>
          </a:extLst>
        </xdr:cNvPr>
        <xdr:cNvSpPr txBox="1"/>
      </xdr:nvSpPr>
      <xdr:spPr>
        <a:xfrm>
          <a:off x="11877675" y="160972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単価</a:t>
          </a:r>
        </a:p>
      </xdr:txBody>
    </xdr:sp>
    <xdr:clientData/>
  </xdr:oneCellAnchor>
  <xdr:twoCellAnchor>
    <xdr:from>
      <xdr:col>13</xdr:col>
      <xdr:colOff>66675</xdr:colOff>
      <xdr:row>12</xdr:row>
      <xdr:rowOff>9525</xdr:rowOff>
    </xdr:from>
    <xdr:to>
      <xdr:col>13</xdr:col>
      <xdr:colOff>180975</xdr:colOff>
      <xdr:row>13</xdr:row>
      <xdr:rowOff>19050</xdr:rowOff>
    </xdr:to>
    <xdr:sp macro="" textlink="">
      <xdr:nvSpPr>
        <xdr:cNvPr id="24" name="矢印: 右 23">
          <a:extLst>
            <a:ext uri="{FF2B5EF4-FFF2-40B4-BE49-F238E27FC236}">
              <a16:creationId xmlns:a16="http://schemas.microsoft.com/office/drawing/2014/main" id="{C83B32B9-5AAA-4B0E-A9BE-7B53F02A3F7C}"/>
            </a:ext>
          </a:extLst>
        </xdr:cNvPr>
        <xdr:cNvSpPr/>
      </xdr:nvSpPr>
      <xdr:spPr>
        <a:xfrm>
          <a:off x="11058525" y="236220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13</xdr:row>
      <xdr:rowOff>28575</xdr:rowOff>
    </xdr:from>
    <xdr:to>
      <xdr:col>13</xdr:col>
      <xdr:colOff>180975</xdr:colOff>
      <xdr:row>14</xdr:row>
      <xdr:rowOff>38100</xdr:rowOff>
    </xdr:to>
    <xdr:sp macro="" textlink="">
      <xdr:nvSpPr>
        <xdr:cNvPr id="27" name="矢印: 右 26">
          <a:extLst>
            <a:ext uri="{FF2B5EF4-FFF2-40B4-BE49-F238E27FC236}">
              <a16:creationId xmlns:a16="http://schemas.microsoft.com/office/drawing/2014/main" id="{F9B7CCDB-E469-4FFA-AF3D-3ED085AC6F7B}"/>
            </a:ext>
          </a:extLst>
        </xdr:cNvPr>
        <xdr:cNvSpPr/>
      </xdr:nvSpPr>
      <xdr:spPr>
        <a:xfrm>
          <a:off x="11058525" y="274320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390525</xdr:colOff>
      <xdr:row>13</xdr:row>
      <xdr:rowOff>47625</xdr:rowOff>
    </xdr:from>
    <xdr:to>
      <xdr:col>19</xdr:col>
      <xdr:colOff>504825</xdr:colOff>
      <xdr:row>14</xdr:row>
      <xdr:rowOff>57150</xdr:rowOff>
    </xdr:to>
    <xdr:sp macro="" textlink="">
      <xdr:nvSpPr>
        <xdr:cNvPr id="28" name="矢印: 右 27">
          <a:extLst>
            <a:ext uri="{FF2B5EF4-FFF2-40B4-BE49-F238E27FC236}">
              <a16:creationId xmlns:a16="http://schemas.microsoft.com/office/drawing/2014/main" id="{9C36E75D-6DCF-4E6C-9BFE-F8183577312C}"/>
            </a:ext>
          </a:extLst>
        </xdr:cNvPr>
        <xdr:cNvSpPr/>
      </xdr:nvSpPr>
      <xdr:spPr>
        <a:xfrm>
          <a:off x="15497175" y="276225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390525</xdr:colOff>
      <xdr:row>12</xdr:row>
      <xdr:rowOff>0</xdr:rowOff>
    </xdr:from>
    <xdr:to>
      <xdr:col>19</xdr:col>
      <xdr:colOff>504825</xdr:colOff>
      <xdr:row>13</xdr:row>
      <xdr:rowOff>9525</xdr:rowOff>
    </xdr:to>
    <xdr:sp macro="" textlink="">
      <xdr:nvSpPr>
        <xdr:cNvPr id="29" name="矢印: 右 28">
          <a:extLst>
            <a:ext uri="{FF2B5EF4-FFF2-40B4-BE49-F238E27FC236}">
              <a16:creationId xmlns:a16="http://schemas.microsoft.com/office/drawing/2014/main" id="{D1D0A397-853D-437B-8BE0-382B18CE9921}"/>
            </a:ext>
          </a:extLst>
        </xdr:cNvPr>
        <xdr:cNvSpPr/>
      </xdr:nvSpPr>
      <xdr:spPr>
        <a:xfrm>
          <a:off x="15497175" y="2352675"/>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12</xdr:row>
      <xdr:rowOff>85725</xdr:rowOff>
    </xdr:from>
    <xdr:to>
      <xdr:col>21</xdr:col>
      <xdr:colOff>361951</xdr:colOff>
      <xdr:row>13</xdr:row>
      <xdr:rowOff>304800</xdr:rowOff>
    </xdr:to>
    <xdr:sp macro="" textlink="">
      <xdr:nvSpPr>
        <xdr:cNvPr id="30" name="右中かっこ 29">
          <a:extLst>
            <a:ext uri="{FF2B5EF4-FFF2-40B4-BE49-F238E27FC236}">
              <a16:creationId xmlns:a16="http://schemas.microsoft.com/office/drawing/2014/main" id="{798DA858-4A41-4A7D-8841-5D31A93A842C}"/>
            </a:ext>
          </a:extLst>
        </xdr:cNvPr>
        <xdr:cNvSpPr/>
      </xdr:nvSpPr>
      <xdr:spPr>
        <a:xfrm>
          <a:off x="16621125" y="2438400"/>
          <a:ext cx="238126" cy="581025"/>
        </a:xfrm>
        <a:prstGeom prst="rightBrace">
          <a:avLst>
            <a:gd name="adj1" fmla="val 8333"/>
            <a:gd name="adj2" fmla="val 45408"/>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21</xdr:col>
      <xdr:colOff>390525</xdr:colOff>
      <xdr:row>12</xdr:row>
      <xdr:rowOff>200025</xdr:rowOff>
    </xdr:from>
    <xdr:ext cx="364202" cy="325730"/>
    <xdr:sp macro="" textlink="">
      <xdr:nvSpPr>
        <xdr:cNvPr id="32" name="テキスト ボックス 31">
          <a:extLst>
            <a:ext uri="{FF2B5EF4-FFF2-40B4-BE49-F238E27FC236}">
              <a16:creationId xmlns:a16="http://schemas.microsoft.com/office/drawing/2014/main" id="{49394594-2158-4EFB-89CA-0E8A36043724}"/>
            </a:ext>
          </a:extLst>
        </xdr:cNvPr>
        <xdr:cNvSpPr txBox="1"/>
      </xdr:nvSpPr>
      <xdr:spPr>
        <a:xfrm>
          <a:off x="16887825" y="2552700"/>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oneCellAnchor>
    <xdr:from>
      <xdr:col>14</xdr:col>
      <xdr:colOff>95251</xdr:colOff>
      <xdr:row>27</xdr:row>
      <xdr:rowOff>47624</xdr:rowOff>
    </xdr:from>
    <xdr:ext cx="4343399" cy="295275"/>
    <xdr:sp macro="" textlink="">
      <xdr:nvSpPr>
        <xdr:cNvPr id="36" name="テキスト ボックス 35">
          <a:extLst>
            <a:ext uri="{FF2B5EF4-FFF2-40B4-BE49-F238E27FC236}">
              <a16:creationId xmlns:a16="http://schemas.microsoft.com/office/drawing/2014/main" id="{9F5D66C7-640B-4FA9-8253-81EEE3D481B5}"/>
            </a:ext>
          </a:extLst>
        </xdr:cNvPr>
        <xdr:cNvSpPr txBox="1"/>
      </xdr:nvSpPr>
      <xdr:spPr>
        <a:xfrm>
          <a:off x="11915776" y="6696074"/>
          <a:ext cx="4343399" cy="295275"/>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対象数量（積算システムの数量と購入数量の小さい方）＝ ８</a:t>
          </a:r>
          <a:r>
            <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０００ Ｌ</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95250</xdr:colOff>
      <xdr:row>28</xdr:row>
      <xdr:rowOff>85725</xdr:rowOff>
    </xdr:from>
    <xdr:ext cx="4371975" cy="304800"/>
    <xdr:sp macro="" textlink="">
      <xdr:nvSpPr>
        <xdr:cNvPr id="38" name="テキスト ボックス 37">
          <a:extLst>
            <a:ext uri="{FF2B5EF4-FFF2-40B4-BE49-F238E27FC236}">
              <a16:creationId xmlns:a16="http://schemas.microsoft.com/office/drawing/2014/main" id="{A9F3DBE5-CB6B-498D-A5AF-FE893A6EC708}"/>
            </a:ext>
          </a:extLst>
        </xdr:cNvPr>
        <xdr:cNvSpPr txBox="1"/>
      </xdr:nvSpPr>
      <xdr:spPr>
        <a:xfrm>
          <a:off x="11915775" y="7096125"/>
          <a:ext cx="4371975" cy="304800"/>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対象数量（運用マニュアル算出値と購入数量の小さい方）＝１</a:t>
          </a:r>
          <a:r>
            <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０００ Ｌ</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295275</xdr:colOff>
      <xdr:row>30</xdr:row>
      <xdr:rowOff>219075</xdr:rowOff>
    </xdr:from>
    <xdr:ext cx="4029075" cy="485776"/>
    <xdr:sp macro="" textlink="">
      <xdr:nvSpPr>
        <xdr:cNvPr id="40" name="テキスト ボックス 39">
          <a:extLst>
            <a:ext uri="{FF2B5EF4-FFF2-40B4-BE49-F238E27FC236}">
              <a16:creationId xmlns:a16="http://schemas.microsoft.com/office/drawing/2014/main" id="{3963795C-C3A4-43D9-9C17-D58E9879A158}"/>
            </a:ext>
          </a:extLst>
        </xdr:cNvPr>
        <xdr:cNvSpPr txBox="1"/>
      </xdr:nvSpPr>
      <xdr:spPr>
        <a:xfrm>
          <a:off x="11430000" y="7953375"/>
          <a:ext cx="4029075" cy="485776"/>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a:t>
          </a:r>
          <a:r>
            <a:rPr lang="en-US" altLang="ja-JP" sz="1100" b="0" i="0" u="none" strike="noStrike" baseline="0">
              <a:solidFill>
                <a:srgbClr val="0070C0"/>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0070C0"/>
              </a:solidFill>
              <a:latin typeface="ＭＳ Ｐゴシック" panose="020B0600070205080204" pitchFamily="50" charset="-128"/>
              <a:ea typeface="ＭＳ Ｐゴシック" panose="020B0600070205080204" pitchFamily="50" charset="-128"/>
              <a:cs typeface="+mn-cs"/>
            </a:rPr>
            <a:t>購入数量 </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 </a:t>
          </a:r>
          <a:r>
            <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のため、受注者の購入金額を調整</a:t>
          </a:r>
          <a:endPar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8,000/10,000</a:t>
          </a:r>
          <a:r>
            <a:rPr kumimoji="1"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×1,414,000=1,131,200</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295276</xdr:colOff>
      <xdr:row>32</xdr:row>
      <xdr:rowOff>38099</xdr:rowOff>
    </xdr:from>
    <xdr:ext cx="4057650" cy="495301"/>
    <xdr:sp macro="" textlink="">
      <xdr:nvSpPr>
        <xdr:cNvPr id="41" name="テキスト ボックス 40">
          <a:extLst>
            <a:ext uri="{FF2B5EF4-FFF2-40B4-BE49-F238E27FC236}">
              <a16:creationId xmlns:a16="http://schemas.microsoft.com/office/drawing/2014/main" id="{D89C5B2D-76C1-4925-8870-3944154C57D4}"/>
            </a:ext>
          </a:extLst>
        </xdr:cNvPr>
        <xdr:cNvSpPr txBox="1"/>
      </xdr:nvSpPr>
      <xdr:spPr>
        <a:xfrm>
          <a:off x="11430001" y="8496299"/>
          <a:ext cx="4057650" cy="495301"/>
        </a:xfrm>
        <a:prstGeom prst="rect">
          <a:avLst/>
        </a:prstGeom>
        <a:solidFill>
          <a:srgbClr val="FFFF99"/>
        </a:solidFill>
        <a:ln>
          <a:solidFill>
            <a:schemeClr val="dk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100" b="0" i="0" u="none" strike="noStrike" baseline="0">
              <a:solidFill>
                <a:srgbClr val="FF00FF"/>
              </a:solidFill>
              <a:latin typeface="ＭＳ Ｐゴシック" panose="020B0600070205080204" pitchFamily="50" charset="-128"/>
              <a:ea typeface="ＭＳ Ｐゴシック" panose="020B0600070205080204" pitchFamily="50" charset="-128"/>
              <a:cs typeface="+mn-cs"/>
            </a:rPr>
            <a:t>購入数量 </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対象数量 </a:t>
          </a:r>
          <a:r>
            <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のため、受注者の購入金額を調整</a:t>
          </a:r>
          <a:endParaRPr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1,000/2,000</a:t>
          </a:r>
          <a:r>
            <a:rPr kumimoji="1" lang="ja-JP" altLang="en-US"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×280,000=140,000</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66675</xdr:colOff>
      <xdr:row>31</xdr:row>
      <xdr:rowOff>9525</xdr:rowOff>
    </xdr:from>
    <xdr:to>
      <xdr:col>13</xdr:col>
      <xdr:colOff>180975</xdr:colOff>
      <xdr:row>32</xdr:row>
      <xdr:rowOff>19050</xdr:rowOff>
    </xdr:to>
    <xdr:sp macro="" textlink="">
      <xdr:nvSpPr>
        <xdr:cNvPr id="45" name="矢印: 右 44">
          <a:extLst>
            <a:ext uri="{FF2B5EF4-FFF2-40B4-BE49-F238E27FC236}">
              <a16:creationId xmlns:a16="http://schemas.microsoft.com/office/drawing/2014/main" id="{A4A03009-07FA-40C8-8A3A-23D68D662794}"/>
            </a:ext>
          </a:extLst>
        </xdr:cNvPr>
        <xdr:cNvSpPr/>
      </xdr:nvSpPr>
      <xdr:spPr>
        <a:xfrm>
          <a:off x="11058525" y="236220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32</xdr:row>
      <xdr:rowOff>28575</xdr:rowOff>
    </xdr:from>
    <xdr:to>
      <xdr:col>13</xdr:col>
      <xdr:colOff>180975</xdr:colOff>
      <xdr:row>33</xdr:row>
      <xdr:rowOff>38100</xdr:rowOff>
    </xdr:to>
    <xdr:sp macro="" textlink="">
      <xdr:nvSpPr>
        <xdr:cNvPr id="46" name="矢印: 右 45">
          <a:extLst>
            <a:ext uri="{FF2B5EF4-FFF2-40B4-BE49-F238E27FC236}">
              <a16:creationId xmlns:a16="http://schemas.microsoft.com/office/drawing/2014/main" id="{E38B655B-0973-4C34-8AE8-F4EBCD513A60}"/>
            </a:ext>
          </a:extLst>
        </xdr:cNvPr>
        <xdr:cNvSpPr/>
      </xdr:nvSpPr>
      <xdr:spPr>
        <a:xfrm>
          <a:off x="11058525" y="274320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390525</xdr:colOff>
      <xdr:row>32</xdr:row>
      <xdr:rowOff>47625</xdr:rowOff>
    </xdr:from>
    <xdr:to>
      <xdr:col>19</xdr:col>
      <xdr:colOff>504825</xdr:colOff>
      <xdr:row>33</xdr:row>
      <xdr:rowOff>57150</xdr:rowOff>
    </xdr:to>
    <xdr:sp macro="" textlink="">
      <xdr:nvSpPr>
        <xdr:cNvPr id="47" name="矢印: 右 46">
          <a:extLst>
            <a:ext uri="{FF2B5EF4-FFF2-40B4-BE49-F238E27FC236}">
              <a16:creationId xmlns:a16="http://schemas.microsoft.com/office/drawing/2014/main" id="{ED18578A-F542-4DA3-A8F0-22C9370E2C2B}"/>
            </a:ext>
          </a:extLst>
        </xdr:cNvPr>
        <xdr:cNvSpPr/>
      </xdr:nvSpPr>
      <xdr:spPr>
        <a:xfrm>
          <a:off x="15497175" y="2762250"/>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390525</xdr:colOff>
      <xdr:row>31</xdr:row>
      <xdr:rowOff>0</xdr:rowOff>
    </xdr:from>
    <xdr:to>
      <xdr:col>19</xdr:col>
      <xdr:colOff>504825</xdr:colOff>
      <xdr:row>32</xdr:row>
      <xdr:rowOff>9525</xdr:rowOff>
    </xdr:to>
    <xdr:sp macro="" textlink="">
      <xdr:nvSpPr>
        <xdr:cNvPr id="48" name="矢印: 右 47">
          <a:extLst>
            <a:ext uri="{FF2B5EF4-FFF2-40B4-BE49-F238E27FC236}">
              <a16:creationId xmlns:a16="http://schemas.microsoft.com/office/drawing/2014/main" id="{B6B22449-946B-4E7F-86BB-43092421F902}"/>
            </a:ext>
          </a:extLst>
        </xdr:cNvPr>
        <xdr:cNvSpPr/>
      </xdr:nvSpPr>
      <xdr:spPr>
        <a:xfrm>
          <a:off x="15497175" y="2352675"/>
          <a:ext cx="114300" cy="371475"/>
        </a:xfrm>
        <a:prstGeom prst="rightArrow">
          <a:avLst/>
        </a:prstGeom>
        <a:solidFill>
          <a:srgbClr val="FF99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31</xdr:row>
      <xdr:rowOff>85725</xdr:rowOff>
    </xdr:from>
    <xdr:to>
      <xdr:col>21</xdr:col>
      <xdr:colOff>361951</xdr:colOff>
      <xdr:row>32</xdr:row>
      <xdr:rowOff>304800</xdr:rowOff>
    </xdr:to>
    <xdr:sp macro="" textlink="">
      <xdr:nvSpPr>
        <xdr:cNvPr id="49" name="右中かっこ 48">
          <a:extLst>
            <a:ext uri="{FF2B5EF4-FFF2-40B4-BE49-F238E27FC236}">
              <a16:creationId xmlns:a16="http://schemas.microsoft.com/office/drawing/2014/main" id="{ED9744CC-9A57-4BB8-91A1-D1CF1A010177}"/>
            </a:ext>
          </a:extLst>
        </xdr:cNvPr>
        <xdr:cNvSpPr/>
      </xdr:nvSpPr>
      <xdr:spPr>
        <a:xfrm>
          <a:off x="16621125" y="2438400"/>
          <a:ext cx="238126" cy="581025"/>
        </a:xfrm>
        <a:prstGeom prst="rightBrace">
          <a:avLst>
            <a:gd name="adj1" fmla="val 8333"/>
            <a:gd name="adj2" fmla="val 45408"/>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21</xdr:col>
      <xdr:colOff>390525</xdr:colOff>
      <xdr:row>31</xdr:row>
      <xdr:rowOff>200025</xdr:rowOff>
    </xdr:from>
    <xdr:ext cx="364202" cy="325730"/>
    <xdr:sp macro="" textlink="">
      <xdr:nvSpPr>
        <xdr:cNvPr id="50" name="テキスト ボックス 49">
          <a:extLst>
            <a:ext uri="{FF2B5EF4-FFF2-40B4-BE49-F238E27FC236}">
              <a16:creationId xmlns:a16="http://schemas.microsoft.com/office/drawing/2014/main" id="{2A22357C-07F7-42FC-A622-7F9AE3814A21}"/>
            </a:ext>
          </a:extLst>
        </xdr:cNvPr>
        <xdr:cNvSpPr txBox="1"/>
      </xdr:nvSpPr>
      <xdr:spPr>
        <a:xfrm>
          <a:off x="16887825" y="2552700"/>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twoCellAnchor>
    <xdr:from>
      <xdr:col>13</xdr:col>
      <xdr:colOff>66675</xdr:colOff>
      <xdr:row>20</xdr:row>
      <xdr:rowOff>57151</xdr:rowOff>
    </xdr:from>
    <xdr:to>
      <xdr:col>19</xdr:col>
      <xdr:colOff>361950</xdr:colOff>
      <xdr:row>25</xdr:row>
      <xdr:rowOff>57150</xdr:rowOff>
    </xdr:to>
    <xdr:sp macro="" textlink="">
      <xdr:nvSpPr>
        <xdr:cNvPr id="51" name="吹き出し: 角を丸めた四角形 50">
          <a:extLst>
            <a:ext uri="{FF2B5EF4-FFF2-40B4-BE49-F238E27FC236}">
              <a16:creationId xmlns:a16="http://schemas.microsoft.com/office/drawing/2014/main" id="{724B225D-AED2-4D27-8517-272544AA067E}"/>
            </a:ext>
          </a:extLst>
        </xdr:cNvPr>
        <xdr:cNvSpPr/>
      </xdr:nvSpPr>
      <xdr:spPr>
        <a:xfrm>
          <a:off x="11201400" y="5076826"/>
          <a:ext cx="4410075" cy="904874"/>
        </a:xfrm>
        <a:prstGeom prst="wedgeRoundRectCallout">
          <a:avLst>
            <a:gd name="adj1" fmla="val -69878"/>
            <a:gd name="adj2" fmla="val 93422"/>
            <a:gd name="adj3" fmla="val 16667"/>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「購入数量（証明済み）」の合計数量が設計数量を超過している</a:t>
          </a:r>
        </a:p>
        <a:p>
          <a:pPr algn="ct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場合は、「購入数量（未証明分）」については計上出来ない。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（証明済み</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未証明分）≦設計数量</a:t>
          </a:r>
        </a:p>
      </xdr:txBody>
    </xdr:sp>
    <xdr:clientData/>
  </xdr:twoCellAnchor>
  <xdr:twoCellAnchor>
    <xdr:from>
      <xdr:col>2</xdr:col>
      <xdr:colOff>676275</xdr:colOff>
      <xdr:row>36</xdr:row>
      <xdr:rowOff>171450</xdr:rowOff>
    </xdr:from>
    <xdr:to>
      <xdr:col>5</xdr:col>
      <xdr:colOff>19050</xdr:colOff>
      <xdr:row>36</xdr:row>
      <xdr:rowOff>171450</xdr:rowOff>
    </xdr:to>
    <xdr:cxnSp macro="">
      <xdr:nvCxnSpPr>
        <xdr:cNvPr id="52" name="直線矢印コネクタ 51">
          <a:extLst>
            <a:ext uri="{FF2B5EF4-FFF2-40B4-BE49-F238E27FC236}">
              <a16:creationId xmlns:a16="http://schemas.microsoft.com/office/drawing/2014/main" id="{C019EA5A-7B45-46A5-ACD1-5444556A400C}"/>
            </a:ext>
          </a:extLst>
        </xdr:cNvPr>
        <xdr:cNvCxnSpPr/>
      </xdr:nvCxnSpPr>
      <xdr:spPr>
        <a:xfrm>
          <a:off x="3695700" y="9696450"/>
          <a:ext cx="144780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533401</xdr:colOff>
      <xdr:row>35</xdr:row>
      <xdr:rowOff>85725</xdr:rowOff>
    </xdr:from>
    <xdr:ext cx="1466849" cy="257175"/>
    <xdr:sp macro="" textlink="">
      <xdr:nvSpPr>
        <xdr:cNvPr id="56" name="テキスト ボックス 55">
          <a:extLst>
            <a:ext uri="{FF2B5EF4-FFF2-40B4-BE49-F238E27FC236}">
              <a16:creationId xmlns:a16="http://schemas.microsoft.com/office/drawing/2014/main" id="{A95CAC9A-278D-47F3-83E9-C83828C48D59}"/>
            </a:ext>
          </a:extLst>
        </xdr:cNvPr>
        <xdr:cNvSpPr txBox="1"/>
      </xdr:nvSpPr>
      <xdr:spPr>
        <a:xfrm>
          <a:off x="2867026" y="9429750"/>
          <a:ext cx="1466849" cy="2571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既済（単品スライド対象外）</a:t>
          </a:r>
        </a:p>
      </xdr:txBody>
    </xdr:sp>
    <xdr:clientData/>
  </xdr:oneCellAnchor>
  <xdr:oneCellAnchor>
    <xdr:from>
      <xdr:col>4</xdr:col>
      <xdr:colOff>47625</xdr:colOff>
      <xdr:row>35</xdr:row>
      <xdr:rowOff>76200</xdr:rowOff>
    </xdr:from>
    <xdr:ext cx="2400300" cy="257175"/>
    <xdr:sp macro="" textlink="">
      <xdr:nvSpPr>
        <xdr:cNvPr id="57" name="テキスト ボックス 56">
          <a:extLst>
            <a:ext uri="{FF2B5EF4-FFF2-40B4-BE49-F238E27FC236}">
              <a16:creationId xmlns:a16="http://schemas.microsoft.com/office/drawing/2014/main" id="{82C34247-4A7F-42D5-8B40-3B80F64CBA26}"/>
            </a:ext>
          </a:extLst>
        </xdr:cNvPr>
        <xdr:cNvSpPr txBox="1"/>
      </xdr:nvSpPr>
      <xdr:spPr>
        <a:xfrm>
          <a:off x="4438650" y="9420225"/>
          <a:ext cx="2400300" cy="2571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未払い（単品スライド対象の請負代金額＝Ｐ）</a:t>
          </a:r>
        </a:p>
      </xdr:txBody>
    </xdr:sp>
    <xdr:clientData/>
  </xdr:oneCellAnchor>
  <xdr:twoCellAnchor>
    <xdr:from>
      <xdr:col>13</xdr:col>
      <xdr:colOff>114300</xdr:colOff>
      <xdr:row>44</xdr:row>
      <xdr:rowOff>38100</xdr:rowOff>
    </xdr:from>
    <xdr:to>
      <xdr:col>13</xdr:col>
      <xdr:colOff>333375</xdr:colOff>
      <xdr:row>45</xdr:row>
      <xdr:rowOff>152400</xdr:rowOff>
    </xdr:to>
    <xdr:sp macro="" textlink="">
      <xdr:nvSpPr>
        <xdr:cNvPr id="58" name="右中かっこ 57">
          <a:extLst>
            <a:ext uri="{FF2B5EF4-FFF2-40B4-BE49-F238E27FC236}">
              <a16:creationId xmlns:a16="http://schemas.microsoft.com/office/drawing/2014/main" id="{B19452FA-BABE-49FE-94CD-1C50C4C66B26}"/>
            </a:ext>
          </a:extLst>
        </xdr:cNvPr>
        <xdr:cNvSpPr/>
      </xdr:nvSpPr>
      <xdr:spPr>
        <a:xfrm>
          <a:off x="11249025" y="11191875"/>
          <a:ext cx="219075" cy="295275"/>
        </a:xfrm>
        <a:prstGeom prst="rightBrace">
          <a:avLst>
            <a:gd name="adj1" fmla="val 8333"/>
            <a:gd name="adj2" fmla="val 52076"/>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38</xdr:row>
      <xdr:rowOff>85725</xdr:rowOff>
    </xdr:from>
    <xdr:to>
      <xdr:col>22</xdr:col>
      <xdr:colOff>314325</xdr:colOff>
      <xdr:row>44</xdr:row>
      <xdr:rowOff>114300</xdr:rowOff>
    </xdr:to>
    <xdr:sp macro="" textlink="">
      <xdr:nvSpPr>
        <xdr:cNvPr id="59" name="吹き出し: 角を丸めた四角形 58">
          <a:extLst>
            <a:ext uri="{FF2B5EF4-FFF2-40B4-BE49-F238E27FC236}">
              <a16:creationId xmlns:a16="http://schemas.microsoft.com/office/drawing/2014/main" id="{998D44F2-0260-47DF-8563-73D1F3777F48}"/>
            </a:ext>
          </a:extLst>
        </xdr:cNvPr>
        <xdr:cNvSpPr/>
      </xdr:nvSpPr>
      <xdr:spPr>
        <a:xfrm>
          <a:off x="12458700" y="10048875"/>
          <a:ext cx="5181600" cy="1114425"/>
        </a:xfrm>
        <a:prstGeom prst="wedgeRoundRectCallout">
          <a:avLst>
            <a:gd name="adj1" fmla="val -67263"/>
            <a:gd name="adj2" fmla="val 51852"/>
            <a:gd name="adj3" fmla="val 16667"/>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Ｍ変更・油（発注者） とＭ変更・油（受注者）の金額を比較し、安価となる方を以下の変動額計算に使用する。</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ただし、実際の購入金額が適当な購入金額であることを示し、実際の購入金額が適当な購入金額であると認められる場合にあっては、実際の購入金額が実勢価格に基づき算出した額よりも高い場合でも、実際の購入金額とする。</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a:p>
          <a:pPr algn="ct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666749</xdr:colOff>
      <xdr:row>46</xdr:row>
      <xdr:rowOff>161926</xdr:rowOff>
    </xdr:from>
    <xdr:to>
      <xdr:col>22</xdr:col>
      <xdr:colOff>447674</xdr:colOff>
      <xdr:row>49</xdr:row>
      <xdr:rowOff>152400</xdr:rowOff>
    </xdr:to>
    <xdr:sp macro="" textlink="">
      <xdr:nvSpPr>
        <xdr:cNvPr id="62" name="吹き出し: 角を丸めた四角形 61">
          <a:extLst>
            <a:ext uri="{FF2B5EF4-FFF2-40B4-BE49-F238E27FC236}">
              <a16:creationId xmlns:a16="http://schemas.microsoft.com/office/drawing/2014/main" id="{1905054A-1EBB-420B-82F6-78E7D55F218C}"/>
            </a:ext>
          </a:extLst>
        </xdr:cNvPr>
        <xdr:cNvSpPr/>
      </xdr:nvSpPr>
      <xdr:spPr>
        <a:xfrm>
          <a:off x="12487274" y="11572876"/>
          <a:ext cx="5286375" cy="533399"/>
        </a:xfrm>
        <a:prstGeom prst="wedgeRoundRectCallout">
          <a:avLst>
            <a:gd name="adj1" fmla="val -73512"/>
            <a:gd name="adj2" fmla="val -34678"/>
            <a:gd name="adj3" fmla="val 16667"/>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「軽油」と「ガソリン」は同品目であるため、品目の合計額に対して請負代金額の１％のチェックを行う点に注意！！</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2305050</xdr:colOff>
      <xdr:row>0</xdr:row>
      <xdr:rowOff>104775</xdr:rowOff>
    </xdr:from>
    <xdr:ext cx="5334000" cy="581025"/>
    <xdr:sp macro="" textlink="">
      <xdr:nvSpPr>
        <xdr:cNvPr id="63" name="テキスト ボックス 62">
          <a:extLst>
            <a:ext uri="{FF2B5EF4-FFF2-40B4-BE49-F238E27FC236}">
              <a16:creationId xmlns:a16="http://schemas.microsoft.com/office/drawing/2014/main" id="{300C0637-61AC-4A49-919D-4F5211C8E02F}"/>
            </a:ext>
          </a:extLst>
        </xdr:cNvPr>
        <xdr:cNvSpPr txBox="1"/>
      </xdr:nvSpPr>
      <xdr:spPr>
        <a:xfrm>
          <a:off x="2305050" y="104775"/>
          <a:ext cx="5334000" cy="581025"/>
        </a:xfrm>
        <a:prstGeom prst="rect">
          <a:avLst/>
        </a:prstGeom>
        <a:solidFill>
          <a:srgbClr val="CCFFCC"/>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注意</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　・入力情報はあくまでも例であり、実際の設計書の金額や数量とは異なります。</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a:t>
          </a:r>
          <a:r>
            <a:rPr kumimoji="1" lang="ja-JP" altLang="en-US" sz="900" baseline="0">
              <a:latin typeface="ＭＳ Ｐゴシック" panose="020B0600070205080204" pitchFamily="50" charset="-128"/>
              <a:ea typeface="ＭＳ Ｐゴシック" panose="020B0600070205080204" pitchFamily="50" charset="-128"/>
            </a:rPr>
            <a:t> </a:t>
          </a:r>
          <a:r>
            <a:rPr kumimoji="1" lang="ja-JP" altLang="en-US" sz="900">
              <a:latin typeface="ＭＳ Ｐゴシック" panose="020B0600070205080204" pitchFamily="50" charset="-128"/>
              <a:ea typeface="ＭＳ Ｐゴシック" panose="020B0600070205080204" pitchFamily="50" charset="-128"/>
            </a:rPr>
            <a:t>・試算にあたっては、通知や運用マニュアル本体を必ずご確認ください。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・主に</a:t>
          </a:r>
          <a:r>
            <a:rPr kumimoji="1" lang="ja-JP" altLang="en-US" sz="900">
              <a:solidFill>
                <a:srgbClr val="FFFF99"/>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のセルを入力することとしておりますが、注意書きやコメントにも留意し、ご確認ください。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1442;&#32771;&#27096;&#24335;&#12540;&#65297;&#12305;&#12473;&#12521;&#12452;&#12489;&#38989;&#31639;&#23450;&#34920;(&#37628;&#26448;&#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スライド額算定表（鋼材類）"/>
      <sheetName val="【様式】変動額算定表（鋼材類）"/>
      <sheetName val="【計算例】スライド額算定表（鋼材類）"/>
      <sheetName val="【計算例】変動額算定表（鋼材類)"/>
      <sheetName val="Sheet1"/>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5"/>
  <sheetViews>
    <sheetView showGridLines="0" tabSelected="1" view="pageBreakPreview" topLeftCell="A28" zoomScaleNormal="100" zoomScaleSheetLayoutView="100" workbookViewId="0">
      <selection activeCell="J3" sqref="J3"/>
    </sheetView>
  </sheetViews>
  <sheetFormatPr defaultRowHeight="14.25"/>
  <cols>
    <col min="1" max="1" width="30.625" style="1" customWidth="1"/>
    <col min="2" max="13" width="9.625" style="1" customWidth="1"/>
    <col min="14" max="20" width="9" style="1"/>
    <col min="21" max="21" width="9.25" style="1" bestFit="1" customWidth="1"/>
    <col min="22" max="22" width="9" style="1"/>
    <col min="23" max="23" width="9.25" style="1" bestFit="1" customWidth="1"/>
    <col min="24" max="16384" width="9" style="1"/>
  </cols>
  <sheetData>
    <row r="1" spans="1:23" ht="17.25">
      <c r="A1" s="62" t="s">
        <v>59</v>
      </c>
    </row>
    <row r="2" spans="1:23" ht="17.25">
      <c r="A2" s="62" t="s">
        <v>60</v>
      </c>
    </row>
    <row r="5" spans="1:23">
      <c r="E5" s="40" t="s">
        <v>9</v>
      </c>
      <c r="F5" s="40"/>
      <c r="G5" s="40"/>
      <c r="H5" s="40"/>
      <c r="I5" s="40"/>
      <c r="J5" s="40"/>
      <c r="K5" s="40"/>
      <c r="L5" s="40"/>
      <c r="M5" s="40"/>
    </row>
    <row r="6" spans="1:23">
      <c r="E6" s="40" t="s">
        <v>10</v>
      </c>
      <c r="F6" s="40"/>
      <c r="G6" s="40"/>
      <c r="H6" s="40"/>
      <c r="I6" s="40"/>
      <c r="J6" s="40"/>
      <c r="K6" s="40"/>
      <c r="L6" s="40"/>
      <c r="M6" s="40"/>
    </row>
    <row r="7" spans="1:23">
      <c r="A7" s="4"/>
      <c r="B7" s="18" t="s">
        <v>0</v>
      </c>
      <c r="C7" s="18"/>
      <c r="D7" s="18"/>
      <c r="E7" s="27" t="s">
        <v>4</v>
      </c>
      <c r="F7" s="27"/>
      <c r="G7" s="27"/>
      <c r="H7" s="27"/>
      <c r="I7" s="27"/>
      <c r="J7" s="27"/>
      <c r="K7" s="27"/>
      <c r="L7" s="30" t="s">
        <v>5</v>
      </c>
      <c r="M7" s="38" t="s">
        <v>6</v>
      </c>
    </row>
    <row r="8" spans="1:23">
      <c r="A8" s="13" t="s">
        <v>3</v>
      </c>
      <c r="B8" s="17">
        <v>1</v>
      </c>
      <c r="C8" s="9">
        <f>B8+1</f>
        <v>2</v>
      </c>
      <c r="D8" s="9">
        <f t="shared" ref="D8:I8" si="0">C8+1</f>
        <v>3</v>
      </c>
      <c r="E8" s="28">
        <f t="shared" si="0"/>
        <v>4</v>
      </c>
      <c r="F8" s="28">
        <f t="shared" si="0"/>
        <v>5</v>
      </c>
      <c r="G8" s="28">
        <f t="shared" si="0"/>
        <v>6</v>
      </c>
      <c r="H8" s="28">
        <f t="shared" si="0"/>
        <v>7</v>
      </c>
      <c r="I8" s="28">
        <f t="shared" si="0"/>
        <v>8</v>
      </c>
      <c r="J8" s="28">
        <f>I8+1</f>
        <v>9</v>
      </c>
      <c r="K8" s="28" t="s">
        <v>8</v>
      </c>
      <c r="L8" s="31"/>
      <c r="M8" s="39"/>
    </row>
    <row r="9" spans="1:23" ht="28.5">
      <c r="A9" s="23" t="s">
        <v>11</v>
      </c>
      <c r="B9" s="14" t="s">
        <v>16</v>
      </c>
      <c r="C9" s="14" t="s">
        <v>16</v>
      </c>
      <c r="D9" s="14" t="s">
        <v>16</v>
      </c>
      <c r="E9" s="15">
        <v>5000</v>
      </c>
      <c r="F9" s="15">
        <v>10000</v>
      </c>
      <c r="G9" s="15">
        <v>15000</v>
      </c>
      <c r="H9" s="15">
        <v>14000</v>
      </c>
      <c r="I9" s="15">
        <v>5000</v>
      </c>
      <c r="J9" s="15">
        <v>1000</v>
      </c>
      <c r="K9" s="29">
        <f>SUM(E9:J9)</f>
        <v>50000</v>
      </c>
      <c r="L9" s="32">
        <v>5000</v>
      </c>
      <c r="M9" s="24">
        <f>K9+L9</f>
        <v>55000</v>
      </c>
      <c r="N9" s="49" t="s">
        <v>57</v>
      </c>
    </row>
    <row r="10" spans="1:23" ht="28.5">
      <c r="A10" s="23" t="s">
        <v>12</v>
      </c>
      <c r="B10" s="14" t="s">
        <v>16</v>
      </c>
      <c r="C10" s="14" t="s">
        <v>16</v>
      </c>
      <c r="D10" s="14" t="s">
        <v>16</v>
      </c>
      <c r="E10" s="15">
        <v>1000</v>
      </c>
      <c r="F10" s="15"/>
      <c r="G10" s="15"/>
      <c r="H10" s="15">
        <v>1500</v>
      </c>
      <c r="I10" s="15">
        <v>500</v>
      </c>
      <c r="J10" s="15"/>
      <c r="K10" s="29">
        <f>SUM(E10:J10)</f>
        <v>3000</v>
      </c>
      <c r="L10" s="33" t="s">
        <v>16</v>
      </c>
      <c r="M10" s="25">
        <f>K10</f>
        <v>3000</v>
      </c>
      <c r="N10" s="49" t="s">
        <v>57</v>
      </c>
    </row>
    <row r="11" spans="1:23" ht="28.5">
      <c r="A11" s="23" t="s">
        <v>1</v>
      </c>
      <c r="B11" s="16">
        <v>90</v>
      </c>
      <c r="C11" s="16">
        <v>90</v>
      </c>
      <c r="D11" s="16">
        <v>100</v>
      </c>
      <c r="E11" s="15">
        <v>90</v>
      </c>
      <c r="F11" s="15">
        <v>100</v>
      </c>
      <c r="G11" s="15">
        <v>100</v>
      </c>
      <c r="H11" s="15">
        <v>100</v>
      </c>
      <c r="I11" s="15">
        <v>110</v>
      </c>
      <c r="J11" s="15">
        <v>100</v>
      </c>
      <c r="K11" s="29"/>
      <c r="L11" s="19">
        <v>95</v>
      </c>
      <c r="M11" s="3"/>
    </row>
    <row r="12" spans="1:23" ht="28.5">
      <c r="A12" s="23" t="s">
        <v>2</v>
      </c>
      <c r="B12" s="16">
        <v>80</v>
      </c>
      <c r="C12" s="16">
        <v>90</v>
      </c>
      <c r="D12" s="16">
        <v>90</v>
      </c>
      <c r="E12" s="15">
        <v>90</v>
      </c>
      <c r="F12" s="15">
        <v>90</v>
      </c>
      <c r="G12" s="15">
        <v>100</v>
      </c>
      <c r="H12" s="15">
        <v>110</v>
      </c>
      <c r="I12" s="15">
        <v>120</v>
      </c>
      <c r="J12" s="15">
        <v>110</v>
      </c>
      <c r="K12" s="29"/>
      <c r="L12" s="19">
        <v>95</v>
      </c>
      <c r="M12" s="3"/>
    </row>
    <row r="13" spans="1:23" ht="28.5">
      <c r="A13" s="23" t="s">
        <v>14</v>
      </c>
      <c r="B13" s="10"/>
      <c r="C13" s="11"/>
      <c r="D13" s="11"/>
      <c r="E13" s="6">
        <f>E9*E11</f>
        <v>450000</v>
      </c>
      <c r="F13" s="6">
        <f t="shared" ref="F13:J13" si="1">F9*F11</f>
        <v>1000000</v>
      </c>
      <c r="G13" s="6">
        <f t="shared" si="1"/>
        <v>1500000</v>
      </c>
      <c r="H13" s="6">
        <f t="shared" si="1"/>
        <v>1400000</v>
      </c>
      <c r="I13" s="6">
        <f t="shared" si="1"/>
        <v>550000</v>
      </c>
      <c r="J13" s="6">
        <f t="shared" si="1"/>
        <v>100000</v>
      </c>
      <c r="K13" s="29">
        <f>SUM(E13:J13)</f>
        <v>5000000</v>
      </c>
      <c r="L13" s="32">
        <v>475000</v>
      </c>
      <c r="M13" s="26">
        <f>K13+L13</f>
        <v>5475000</v>
      </c>
      <c r="U13" s="8">
        <f>M13</f>
        <v>5475000</v>
      </c>
      <c r="W13" s="50">
        <f>U13+U14</f>
        <v>5770000</v>
      </c>
    </row>
    <row r="14" spans="1:23" ht="28.5">
      <c r="A14" s="23" t="s">
        <v>13</v>
      </c>
      <c r="B14" s="11"/>
      <c r="C14" s="11"/>
      <c r="D14" s="11"/>
      <c r="E14" s="6">
        <f>E10*E11</f>
        <v>90000</v>
      </c>
      <c r="F14" s="6">
        <f t="shared" ref="F14:J14" si="2">F10*F11</f>
        <v>0</v>
      </c>
      <c r="G14" s="6">
        <f t="shared" si="2"/>
        <v>0</v>
      </c>
      <c r="H14" s="6">
        <f t="shared" si="2"/>
        <v>150000</v>
      </c>
      <c r="I14" s="6">
        <f t="shared" si="2"/>
        <v>55000</v>
      </c>
      <c r="J14" s="6">
        <f t="shared" si="2"/>
        <v>0</v>
      </c>
      <c r="K14" s="29">
        <f>SUM(E14:J14)</f>
        <v>295000</v>
      </c>
      <c r="L14" s="34" t="s">
        <v>16</v>
      </c>
      <c r="M14" s="26">
        <f>K14</f>
        <v>295000</v>
      </c>
      <c r="U14" s="8">
        <f>M14</f>
        <v>295000</v>
      </c>
      <c r="W14" s="51"/>
    </row>
    <row r="15" spans="1:23" ht="28.5">
      <c r="A15" s="23" t="s">
        <v>15</v>
      </c>
      <c r="B15" s="11"/>
      <c r="C15" s="11"/>
      <c r="D15" s="11"/>
      <c r="E15" s="6">
        <f>(E9+E10)*E12</f>
        <v>540000</v>
      </c>
      <c r="F15" s="6">
        <f t="shared" ref="F15:J15" si="3">(F9+F10)*F12</f>
        <v>900000</v>
      </c>
      <c r="G15" s="6">
        <f t="shared" si="3"/>
        <v>1500000</v>
      </c>
      <c r="H15" s="6">
        <f t="shared" si="3"/>
        <v>1705000</v>
      </c>
      <c r="I15" s="6">
        <f t="shared" si="3"/>
        <v>660000</v>
      </c>
      <c r="J15" s="6">
        <f t="shared" si="3"/>
        <v>110000</v>
      </c>
      <c r="K15" s="29">
        <f>SUM(E15:J15)</f>
        <v>5415000</v>
      </c>
      <c r="L15" s="35">
        <f>L13</f>
        <v>475000</v>
      </c>
      <c r="M15" s="7">
        <f>K15+L15</f>
        <v>5890000</v>
      </c>
    </row>
    <row r="16" spans="1:23" ht="18.75">
      <c r="A16" s="12" t="s">
        <v>7</v>
      </c>
      <c r="B16" s="20" t="s">
        <v>17</v>
      </c>
      <c r="C16" s="21"/>
      <c r="D16" s="21"/>
      <c r="E16" s="21"/>
      <c r="F16" s="21"/>
      <c r="G16" s="21"/>
      <c r="H16" s="21"/>
      <c r="I16" s="21"/>
      <c r="J16" s="21"/>
      <c r="K16" s="21"/>
      <c r="L16" s="22"/>
      <c r="M16" s="37">
        <f>M15/(M9+M10)</f>
        <v>101.55172413793103</v>
      </c>
    </row>
    <row r="24" spans="1:23">
      <c r="E24" s="40" t="s">
        <v>20</v>
      </c>
      <c r="F24" s="40"/>
      <c r="G24" s="40"/>
      <c r="H24" s="40"/>
      <c r="I24" s="40"/>
      <c r="J24" s="40"/>
      <c r="K24" s="40"/>
      <c r="L24" s="40"/>
      <c r="M24" s="40"/>
    </row>
    <row r="25" spans="1:23">
      <c r="E25" s="40" t="s">
        <v>21</v>
      </c>
      <c r="F25" s="40"/>
      <c r="G25" s="40"/>
      <c r="H25" s="40"/>
      <c r="I25" s="40"/>
      <c r="J25" s="40"/>
      <c r="K25" s="40"/>
      <c r="L25" s="40"/>
      <c r="M25" s="40"/>
    </row>
    <row r="26" spans="1:23">
      <c r="A26" s="4"/>
      <c r="B26" s="18" t="s">
        <v>19</v>
      </c>
      <c r="C26" s="18"/>
      <c r="D26" s="18"/>
      <c r="E26" s="27" t="s">
        <v>4</v>
      </c>
      <c r="F26" s="27"/>
      <c r="G26" s="27"/>
      <c r="H26" s="27"/>
      <c r="I26" s="27"/>
      <c r="J26" s="27"/>
      <c r="K26" s="27"/>
      <c r="L26" s="30" t="s">
        <v>5</v>
      </c>
      <c r="M26" s="38" t="s">
        <v>6</v>
      </c>
    </row>
    <row r="27" spans="1:23">
      <c r="A27" s="13" t="s">
        <v>18</v>
      </c>
      <c r="B27" s="17">
        <v>1</v>
      </c>
      <c r="C27" s="9">
        <f>B27+1</f>
        <v>2</v>
      </c>
      <c r="D27" s="9">
        <f t="shared" ref="D27:I27" si="4">C27+1</f>
        <v>3</v>
      </c>
      <c r="E27" s="28">
        <f t="shared" si="4"/>
        <v>4</v>
      </c>
      <c r="F27" s="28">
        <f t="shared" si="4"/>
        <v>5</v>
      </c>
      <c r="G27" s="28">
        <f t="shared" si="4"/>
        <v>6</v>
      </c>
      <c r="H27" s="28">
        <f t="shared" si="4"/>
        <v>7</v>
      </c>
      <c r="I27" s="28">
        <f t="shared" si="4"/>
        <v>8</v>
      </c>
      <c r="J27" s="28">
        <f>I27+1</f>
        <v>9</v>
      </c>
      <c r="K27" s="28" t="s">
        <v>8</v>
      </c>
      <c r="L27" s="31"/>
      <c r="M27" s="39"/>
    </row>
    <row r="28" spans="1:23" ht="28.5">
      <c r="A28" s="23" t="s">
        <v>11</v>
      </c>
      <c r="B28" s="14" t="s">
        <v>16</v>
      </c>
      <c r="C28" s="14" t="s">
        <v>16</v>
      </c>
      <c r="D28" s="14" t="s">
        <v>16</v>
      </c>
      <c r="E28" s="15">
        <v>1000</v>
      </c>
      <c r="F28" s="15">
        <v>2000</v>
      </c>
      <c r="G28" s="15">
        <v>3000</v>
      </c>
      <c r="H28" s="15">
        <v>2800</v>
      </c>
      <c r="I28" s="15">
        <v>1000</v>
      </c>
      <c r="J28" s="15">
        <v>200</v>
      </c>
      <c r="K28" s="29">
        <f>SUM(E28:J28)</f>
        <v>10000</v>
      </c>
      <c r="L28" s="32">
        <v>0</v>
      </c>
      <c r="M28" s="24">
        <f>K28+L28</f>
        <v>10000</v>
      </c>
      <c r="N28" s="49" t="s">
        <v>58</v>
      </c>
    </row>
    <row r="29" spans="1:23" ht="28.5">
      <c r="A29" s="23" t="s">
        <v>12</v>
      </c>
      <c r="B29" s="14" t="s">
        <v>16</v>
      </c>
      <c r="C29" s="14" t="s">
        <v>16</v>
      </c>
      <c r="D29" s="14" t="s">
        <v>16</v>
      </c>
      <c r="E29" s="15"/>
      <c r="F29" s="15">
        <v>500</v>
      </c>
      <c r="G29" s="15">
        <v>1000</v>
      </c>
      <c r="H29" s="15">
        <v>500</v>
      </c>
      <c r="I29" s="15"/>
      <c r="J29" s="15"/>
      <c r="K29" s="29">
        <f>SUM(E29:J29)</f>
        <v>2000</v>
      </c>
      <c r="L29" s="33" t="s">
        <v>16</v>
      </c>
      <c r="M29" s="25">
        <f>K29</f>
        <v>2000</v>
      </c>
      <c r="N29" s="49" t="s">
        <v>58</v>
      </c>
    </row>
    <row r="30" spans="1:23" ht="28.5">
      <c r="A30" s="23" t="s">
        <v>1</v>
      </c>
      <c r="B30" s="16">
        <v>100</v>
      </c>
      <c r="C30" s="16">
        <v>120</v>
      </c>
      <c r="D30" s="16">
        <v>130</v>
      </c>
      <c r="E30" s="15">
        <v>110</v>
      </c>
      <c r="F30" s="15">
        <v>120</v>
      </c>
      <c r="G30" s="15">
        <v>140</v>
      </c>
      <c r="H30" s="15">
        <v>160</v>
      </c>
      <c r="I30" s="15">
        <v>160</v>
      </c>
      <c r="J30" s="15">
        <v>180</v>
      </c>
      <c r="K30" s="29"/>
      <c r="L30" s="19"/>
      <c r="M30" s="3"/>
    </row>
    <row r="31" spans="1:23" ht="28.5">
      <c r="A31" s="23" t="s">
        <v>2</v>
      </c>
      <c r="B31" s="16">
        <v>110</v>
      </c>
      <c r="C31" s="16">
        <v>120</v>
      </c>
      <c r="D31" s="16">
        <v>140</v>
      </c>
      <c r="E31" s="15">
        <v>110</v>
      </c>
      <c r="F31" s="15">
        <v>110</v>
      </c>
      <c r="G31" s="15">
        <v>130</v>
      </c>
      <c r="H31" s="15">
        <v>170</v>
      </c>
      <c r="I31" s="15">
        <v>170</v>
      </c>
      <c r="J31" s="15">
        <v>170</v>
      </c>
      <c r="K31" s="29"/>
      <c r="L31" s="19"/>
      <c r="M31" s="3"/>
    </row>
    <row r="32" spans="1:23" ht="28.5">
      <c r="A32" s="23" t="s">
        <v>14</v>
      </c>
      <c r="B32" s="10"/>
      <c r="C32" s="11"/>
      <c r="D32" s="11"/>
      <c r="E32" s="6">
        <f>E28*E30</f>
        <v>110000</v>
      </c>
      <c r="F32" s="6">
        <f t="shared" ref="F32:J32" si="5">F28*F30</f>
        <v>240000</v>
      </c>
      <c r="G32" s="6">
        <f t="shared" si="5"/>
        <v>420000</v>
      </c>
      <c r="H32" s="6">
        <f t="shared" si="5"/>
        <v>448000</v>
      </c>
      <c r="I32" s="6">
        <f t="shared" si="5"/>
        <v>160000</v>
      </c>
      <c r="J32" s="6">
        <f t="shared" si="5"/>
        <v>36000</v>
      </c>
      <c r="K32" s="29">
        <f>SUM(E32:J32)</f>
        <v>1414000</v>
      </c>
      <c r="L32" s="32">
        <v>0</v>
      </c>
      <c r="M32" s="26">
        <f>K32+L32</f>
        <v>1414000</v>
      </c>
      <c r="U32" s="26">
        <f>(8000/10000)*1414000</f>
        <v>1131200</v>
      </c>
      <c r="W32" s="50">
        <f>U32+U33</f>
        <v>1271200</v>
      </c>
    </row>
    <row r="33" spans="1:23" ht="28.5">
      <c r="A33" s="23" t="s">
        <v>13</v>
      </c>
      <c r="B33" s="11"/>
      <c r="C33" s="11"/>
      <c r="D33" s="11"/>
      <c r="E33" s="6">
        <f>E29*E30</f>
        <v>0</v>
      </c>
      <c r="F33" s="6">
        <f t="shared" ref="F33:J33" si="6">F29*F30</f>
        <v>60000</v>
      </c>
      <c r="G33" s="6">
        <f t="shared" si="6"/>
        <v>140000</v>
      </c>
      <c r="H33" s="6">
        <f t="shared" si="6"/>
        <v>80000</v>
      </c>
      <c r="I33" s="6">
        <f t="shared" si="6"/>
        <v>0</v>
      </c>
      <c r="J33" s="6">
        <f t="shared" si="6"/>
        <v>0</v>
      </c>
      <c r="K33" s="29">
        <f>SUM(E33:J33)</f>
        <v>280000</v>
      </c>
      <c r="L33" s="34" t="s">
        <v>16</v>
      </c>
      <c r="M33" s="26">
        <f>K33</f>
        <v>280000</v>
      </c>
      <c r="U33" s="26">
        <f>(1000/2000)*280000</f>
        <v>140000</v>
      </c>
      <c r="W33" s="51"/>
    </row>
    <row r="34" spans="1:23" ht="28.5">
      <c r="A34" s="23" t="s">
        <v>15</v>
      </c>
      <c r="B34" s="11"/>
      <c r="C34" s="11"/>
      <c r="D34" s="11"/>
      <c r="E34" s="6">
        <f>(E28+E29)*E31</f>
        <v>110000</v>
      </c>
      <c r="F34" s="6">
        <f t="shared" ref="F34:J34" si="7">(F28+F29)*F31</f>
        <v>275000</v>
      </c>
      <c r="G34" s="6">
        <f t="shared" si="7"/>
        <v>520000</v>
      </c>
      <c r="H34" s="6">
        <f t="shared" si="7"/>
        <v>561000</v>
      </c>
      <c r="I34" s="6">
        <f t="shared" si="7"/>
        <v>170000</v>
      </c>
      <c r="J34" s="6">
        <f t="shared" si="7"/>
        <v>34000</v>
      </c>
      <c r="K34" s="29">
        <f>SUM(E34:J34)</f>
        <v>1670000</v>
      </c>
      <c r="L34" s="35">
        <f>L32</f>
        <v>0</v>
      </c>
      <c r="M34" s="7">
        <f>K34+L34</f>
        <v>1670000</v>
      </c>
    </row>
    <row r="35" spans="1:23" ht="18.75">
      <c r="A35" s="12" t="s">
        <v>7</v>
      </c>
      <c r="B35" s="20" t="s">
        <v>22</v>
      </c>
      <c r="C35" s="21"/>
      <c r="D35" s="21"/>
      <c r="E35" s="21"/>
      <c r="F35" s="21"/>
      <c r="G35" s="21"/>
      <c r="H35" s="21"/>
      <c r="I35" s="21"/>
      <c r="J35" s="21"/>
      <c r="K35" s="21"/>
      <c r="L35" s="22"/>
      <c r="M35" s="37">
        <f>M34/(M28+M29)</f>
        <v>139.16666666666666</v>
      </c>
    </row>
    <row r="37" spans="1:23">
      <c r="D37" s="36"/>
    </row>
    <row r="39" spans="1:23">
      <c r="A39" s="1" t="s">
        <v>23</v>
      </c>
    </row>
    <row r="41" spans="1:23" ht="14.25" customHeight="1">
      <c r="A41" s="55" t="s">
        <v>24</v>
      </c>
      <c r="B41" s="56" t="s">
        <v>25</v>
      </c>
      <c r="C41" s="57">
        <v>50000000</v>
      </c>
      <c r="D41" s="58"/>
      <c r="E41" s="59" t="s">
        <v>41</v>
      </c>
      <c r="F41" s="59"/>
      <c r="G41" s="60" t="s">
        <v>56</v>
      </c>
      <c r="H41" s="59"/>
      <c r="I41" s="59"/>
      <c r="J41" s="59"/>
      <c r="K41" s="59"/>
      <c r="L41" s="59"/>
      <c r="M41" s="61"/>
    </row>
    <row r="42" spans="1:23">
      <c r="A42" s="53" t="s">
        <v>26</v>
      </c>
      <c r="B42" s="12" t="s">
        <v>27</v>
      </c>
      <c r="C42" s="44">
        <v>90</v>
      </c>
      <c r="D42" s="42" t="s">
        <v>42</v>
      </c>
      <c r="E42" s="42"/>
      <c r="F42" s="42"/>
      <c r="G42" s="42"/>
      <c r="H42" s="42"/>
      <c r="I42" s="42"/>
      <c r="J42" s="42"/>
      <c r="K42" s="42"/>
      <c r="L42" s="42"/>
      <c r="M42" s="43"/>
    </row>
    <row r="43" spans="1:23">
      <c r="A43" s="53" t="s">
        <v>28</v>
      </c>
      <c r="B43" s="12" t="s">
        <v>31</v>
      </c>
      <c r="C43" s="45" t="s">
        <v>43</v>
      </c>
      <c r="D43" s="44">
        <v>80</v>
      </c>
      <c r="E43" s="42" t="s">
        <v>44</v>
      </c>
      <c r="F43" s="44" t="s">
        <v>45</v>
      </c>
      <c r="G43" s="44">
        <v>110</v>
      </c>
      <c r="H43" s="42" t="s">
        <v>44</v>
      </c>
      <c r="I43" s="42"/>
      <c r="J43" s="42"/>
      <c r="K43" s="42"/>
      <c r="L43" s="42"/>
      <c r="M43" s="43"/>
    </row>
    <row r="44" spans="1:23">
      <c r="A44" s="53" t="s">
        <v>29</v>
      </c>
      <c r="B44" s="12" t="s">
        <v>30</v>
      </c>
      <c r="C44" s="45" t="s">
        <v>43</v>
      </c>
      <c r="D44" s="44">
        <v>102</v>
      </c>
      <c r="E44" s="42" t="s">
        <v>44</v>
      </c>
      <c r="F44" s="44" t="s">
        <v>45</v>
      </c>
      <c r="G44" s="44">
        <v>139</v>
      </c>
      <c r="H44" s="42" t="s">
        <v>44</v>
      </c>
      <c r="I44" s="42"/>
      <c r="J44" s="42"/>
      <c r="K44" s="42"/>
      <c r="L44" s="42"/>
      <c r="M44" s="43"/>
    </row>
    <row r="45" spans="1:23">
      <c r="A45" s="52" t="s">
        <v>32</v>
      </c>
      <c r="B45" s="5"/>
      <c r="C45" s="44" t="s">
        <v>47</v>
      </c>
      <c r="D45" s="44"/>
      <c r="E45" s="44"/>
      <c r="F45" s="44"/>
      <c r="G45" s="44"/>
      <c r="H45" s="44"/>
      <c r="I45" s="44"/>
      <c r="J45" s="44"/>
      <c r="K45" s="44"/>
      <c r="L45" s="44"/>
      <c r="M45" s="54"/>
    </row>
    <row r="46" spans="1:23">
      <c r="A46" s="52" t="s">
        <v>33</v>
      </c>
      <c r="B46" s="5"/>
      <c r="C46" s="44" t="s">
        <v>48</v>
      </c>
      <c r="D46" s="44"/>
      <c r="E46" s="44"/>
      <c r="F46" s="44"/>
      <c r="G46" s="44"/>
      <c r="H46" s="44"/>
      <c r="I46" s="44"/>
      <c r="J46" s="44"/>
      <c r="K46" s="44"/>
      <c r="L46" s="44"/>
      <c r="M46" s="54"/>
    </row>
    <row r="47" spans="1:23">
      <c r="A47" s="52" t="s">
        <v>34</v>
      </c>
      <c r="B47" s="5"/>
      <c r="C47" s="44" t="s">
        <v>46</v>
      </c>
      <c r="D47" s="42"/>
      <c r="E47" s="42"/>
      <c r="F47" s="42"/>
      <c r="G47" s="42"/>
      <c r="H47" s="42"/>
      <c r="I47" s="42"/>
      <c r="J47" s="42"/>
      <c r="K47" s="42"/>
      <c r="L47" s="42"/>
      <c r="M47" s="43"/>
    </row>
    <row r="48" spans="1:23">
      <c r="A48" s="52" t="s">
        <v>35</v>
      </c>
      <c r="B48" s="5"/>
      <c r="C48" s="44" t="s">
        <v>49</v>
      </c>
      <c r="D48" s="44"/>
      <c r="E48" s="44"/>
      <c r="F48" s="46">
        <v>1467500</v>
      </c>
      <c r="G48" s="41" t="s">
        <v>54</v>
      </c>
      <c r="H48" s="42"/>
      <c r="I48" s="42"/>
      <c r="J48" s="42"/>
      <c r="K48" s="42"/>
      <c r="L48" s="42"/>
      <c r="M48" s="43"/>
    </row>
    <row r="49" spans="1:13">
      <c r="A49" s="53" t="s">
        <v>36</v>
      </c>
      <c r="B49" s="12" t="s">
        <v>37</v>
      </c>
      <c r="C49" s="44" t="s">
        <v>50</v>
      </c>
      <c r="D49" s="44"/>
      <c r="E49" s="44"/>
      <c r="F49" s="47">
        <f>F48-C41*0.01</f>
        <v>967500</v>
      </c>
      <c r="G49" s="41" t="s">
        <v>55</v>
      </c>
      <c r="H49" s="42"/>
      <c r="I49" s="42"/>
      <c r="J49" s="42"/>
      <c r="K49" s="42"/>
      <c r="L49" s="42"/>
      <c r="M49" s="43"/>
    </row>
    <row r="50" spans="1:13">
      <c r="A50" s="42"/>
      <c r="B50" s="42"/>
      <c r="C50" s="42"/>
      <c r="D50" s="42"/>
      <c r="E50" s="42"/>
      <c r="F50" s="42"/>
      <c r="G50" s="42"/>
      <c r="H50" s="42"/>
      <c r="I50" s="42"/>
      <c r="J50" s="42"/>
      <c r="K50" s="42"/>
      <c r="L50" s="42"/>
      <c r="M50" s="42"/>
    </row>
    <row r="51" spans="1:13">
      <c r="A51" s="53" t="s">
        <v>38</v>
      </c>
      <c r="B51" s="12" t="s">
        <v>39</v>
      </c>
      <c r="C51" s="48">
        <f>F49</f>
        <v>967500</v>
      </c>
      <c r="D51" s="42" t="s">
        <v>51</v>
      </c>
      <c r="E51" s="42"/>
      <c r="F51" s="47">
        <f>C51*100/110</f>
        <v>879545.45454545459</v>
      </c>
      <c r="G51" s="42" t="s">
        <v>52</v>
      </c>
      <c r="H51" s="48">
        <f>ROUNDDOWN(F51,-3)</f>
        <v>879000</v>
      </c>
      <c r="I51" s="42" t="s">
        <v>61</v>
      </c>
      <c r="J51" s="42"/>
      <c r="K51" s="42"/>
      <c r="L51" s="42"/>
      <c r="M51" s="43"/>
    </row>
    <row r="52" spans="1:13">
      <c r="A52" s="52" t="s">
        <v>40</v>
      </c>
      <c r="B52" s="5"/>
      <c r="C52" s="48">
        <f>H51</f>
        <v>879000</v>
      </c>
      <c r="D52" s="42" t="s">
        <v>53</v>
      </c>
      <c r="E52" s="42"/>
      <c r="F52" s="47">
        <f>C52*1.1</f>
        <v>966900.00000000012</v>
      </c>
      <c r="G52" s="42"/>
      <c r="H52" s="42"/>
      <c r="I52" s="42"/>
      <c r="J52" s="42"/>
      <c r="K52" s="42"/>
      <c r="L52" s="42"/>
      <c r="M52" s="43"/>
    </row>
    <row r="55" spans="1:13">
      <c r="G55" s="2"/>
    </row>
    <row r="61" spans="1:13">
      <c r="G61" s="2"/>
    </row>
    <row r="75" spans="7:7">
      <c r="G75" s="2"/>
    </row>
  </sheetData>
  <mergeCells count="9">
    <mergeCell ref="W32:W33"/>
    <mergeCell ref="B35:L35"/>
    <mergeCell ref="C41:D41"/>
    <mergeCell ref="L7:L8"/>
    <mergeCell ref="M7:M8"/>
    <mergeCell ref="B16:L16"/>
    <mergeCell ref="W13:W14"/>
    <mergeCell ref="L26:L27"/>
    <mergeCell ref="M26:M27"/>
  </mergeCells>
  <phoneticPr fontId="2"/>
  <pageMargins left="0.70866141732283472" right="0.70866141732283472" top="0.59055118110236227" bottom="0.59055118110236227" header="0.31496062992125984" footer="0.31496062992125984"/>
  <pageSetup paperSize="9" scale="5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【計算例】変動額算定表（燃料油）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美鈴</dc:creator>
  <cp:lastModifiedBy>藤田　美鈴</cp:lastModifiedBy>
  <cp:lastPrinted>2025-02-10T06:37:31Z</cp:lastPrinted>
  <dcterms:created xsi:type="dcterms:W3CDTF">2015-06-05T18:19:34Z</dcterms:created>
  <dcterms:modified xsi:type="dcterms:W3CDTF">2025-02-10T06:39:27Z</dcterms:modified>
</cp:coreProperties>
</file>